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440" windowHeight="9780"/>
  </bookViews>
  <sheets>
    <sheet name="Dia.Reitoria" sheetId="6" r:id="rId1"/>
    <sheet name="Noite.Reitoria" sheetId="4" r:id="rId2"/>
    <sheet name="Plan.Auxiliar" sheetId="7" r:id="rId3"/>
  </sheets>
  <calcPr calcId="125725"/>
</workbook>
</file>

<file path=xl/calcChain.xml><?xml version="1.0" encoding="utf-8"?>
<calcChain xmlns="http://schemas.openxmlformats.org/spreadsheetml/2006/main">
  <c r="J57" i="4"/>
  <c r="I53"/>
  <c r="I50"/>
  <c r="I29" i="7"/>
  <c r="I28"/>
  <c r="I27"/>
  <c r="I20"/>
  <c r="I21" s="1"/>
  <c r="I5"/>
  <c r="I23" i="4" l="1"/>
  <c r="J35" s="1"/>
  <c r="I143" i="6"/>
  <c r="I80" l="1"/>
  <c r="J66" i="4" l="1"/>
  <c r="I145"/>
  <c r="J52"/>
  <c r="I26"/>
  <c r="I25"/>
  <c r="I24"/>
  <c r="J64" i="6" l="1"/>
  <c r="J38" i="4"/>
  <c r="I28"/>
  <c r="J37" s="1"/>
  <c r="J43"/>
  <c r="J65" i="6" l="1"/>
  <c r="J67" i="4" s="1"/>
  <c r="I11" i="7"/>
  <c r="I10"/>
  <c r="I12"/>
  <c r="I9"/>
  <c r="I8"/>
  <c r="I7"/>
  <c r="I6"/>
  <c r="J50" i="6"/>
  <c r="I13" i="7" l="1"/>
  <c r="I14" s="1"/>
  <c r="J63" i="6" s="1"/>
  <c r="J65" i="4" s="1"/>
  <c r="J36" i="6" l="1"/>
  <c r="J47" s="1"/>
  <c r="J57" s="1"/>
  <c r="I26"/>
  <c r="I78"/>
  <c r="J68" i="4"/>
  <c r="J49"/>
  <c r="J66" i="6"/>
  <c r="I28" l="1"/>
  <c r="J38" s="1"/>
  <c r="J40" s="1"/>
  <c r="J41"/>
  <c r="J59" i="4"/>
  <c r="H176" i="6"/>
  <c r="H169"/>
  <c r="I169" s="1"/>
  <c r="H168"/>
  <c r="I168" s="1"/>
  <c r="H167"/>
  <c r="I167" s="1"/>
  <c r="I166"/>
  <c r="H165"/>
  <c r="H164"/>
  <c r="I164" s="1"/>
  <c r="I16"/>
  <c r="J42" l="1"/>
  <c r="J44" s="1"/>
  <c r="J154"/>
  <c r="K27"/>
  <c r="H170"/>
  <c r="J86" l="1"/>
  <c r="J106" s="1"/>
  <c r="J109" s="1"/>
  <c r="J108"/>
  <c r="J101"/>
  <c r="J102" s="1"/>
  <c r="J103"/>
  <c r="J93"/>
  <c r="J94" s="1"/>
  <c r="J72"/>
  <c r="J153"/>
  <c r="J98" l="1"/>
  <c r="J99" s="1"/>
  <c r="J112"/>
  <c r="J110"/>
  <c r="J111"/>
  <c r="J100"/>
  <c r="J76"/>
  <c r="J73"/>
  <c r="J79"/>
  <c r="J74"/>
  <c r="J78"/>
  <c r="J87"/>
  <c r="J88" s="1"/>
  <c r="J77"/>
  <c r="J75"/>
  <c r="J152"/>
  <c r="J104" l="1"/>
  <c r="J80"/>
  <c r="J119" s="1"/>
  <c r="J114"/>
  <c r="J115" s="1"/>
  <c r="J95"/>
  <c r="J121" s="1"/>
  <c r="J89"/>
  <c r="J120" s="1"/>
  <c r="J122" l="1"/>
  <c r="J116" l="1"/>
  <c r="J123" s="1"/>
  <c r="J125" s="1"/>
  <c r="J155" s="1"/>
  <c r="J156" s="1"/>
  <c r="J128" l="1"/>
  <c r="J129" s="1"/>
  <c r="J130" s="1"/>
  <c r="J131" s="1"/>
  <c r="J132" s="1"/>
  <c r="J140" s="1"/>
  <c r="J135" l="1"/>
  <c r="J136"/>
  <c r="J141" l="1"/>
  <c r="J157" s="1"/>
  <c r="J158" s="1"/>
  <c r="J143"/>
  <c r="F165" l="1"/>
  <c r="I165" s="1"/>
  <c r="I170" s="1"/>
  <c r="H174" s="1"/>
  <c r="H178" s="1"/>
  <c r="H178" i="4"/>
  <c r="H171"/>
  <c r="I171" s="1"/>
  <c r="H170"/>
  <c r="I170" s="1"/>
  <c r="H169"/>
  <c r="I169" s="1"/>
  <c r="H168"/>
  <c r="H167"/>
  <c r="I167" s="1"/>
  <c r="H166"/>
  <c r="H172" s="1"/>
  <c r="I80"/>
  <c r="I82" s="1"/>
  <c r="J156"/>
  <c r="I16"/>
  <c r="I166" l="1"/>
  <c r="I27"/>
  <c r="J40" s="1"/>
  <c r="J42" s="1"/>
  <c r="J44" l="1"/>
  <c r="J46" s="1"/>
  <c r="J155"/>
  <c r="J74" l="1"/>
  <c r="J100"/>
  <c r="J102"/>
  <c r="J110"/>
  <c r="J80"/>
  <c r="J77"/>
  <c r="J88"/>
  <c r="J89" s="1"/>
  <c r="J90" s="1"/>
  <c r="J75"/>
  <c r="J154"/>
  <c r="J95"/>
  <c r="J76"/>
  <c r="J81"/>
  <c r="J105"/>
  <c r="J79"/>
  <c r="J78"/>
  <c r="J103"/>
  <c r="J104" s="1"/>
  <c r="J101" l="1"/>
  <c r="J106" s="1"/>
  <c r="J124" s="1"/>
  <c r="J82"/>
  <c r="J121" s="1"/>
  <c r="J96"/>
  <c r="J97" s="1"/>
  <c r="J91"/>
  <c r="J122" s="1"/>
  <c r="J108"/>
  <c r="J111" l="1"/>
  <c r="J112"/>
  <c r="J113"/>
  <c r="J114"/>
  <c r="J123"/>
  <c r="J116" l="1"/>
  <c r="J117" l="1"/>
  <c r="J118" s="1"/>
  <c r="J125" s="1"/>
  <c r="J127" s="1"/>
  <c r="J157" l="1"/>
  <c r="J158" s="1"/>
  <c r="J130"/>
  <c r="J131" s="1"/>
  <c r="J132" s="1"/>
  <c r="J133" s="1"/>
  <c r="J134" s="1"/>
  <c r="J142" s="1"/>
  <c r="J137" l="1"/>
  <c r="J138"/>
  <c r="J145" l="1"/>
  <c r="J143"/>
  <c r="J159" s="1"/>
  <c r="J160" s="1"/>
  <c r="F168" s="1"/>
  <c r="I168" s="1"/>
  <c r="I172" s="1"/>
  <c r="H176" s="1"/>
  <c r="H180" s="1"/>
</calcChain>
</file>

<file path=xl/sharedStrings.xml><?xml version="1.0" encoding="utf-8"?>
<sst xmlns="http://schemas.openxmlformats.org/spreadsheetml/2006/main" count="605" uniqueCount="259">
  <si>
    <t>Nº do processo:</t>
  </si>
  <si>
    <t>Licitação nº:</t>
  </si>
  <si>
    <t>Discriminação dos serviços (dados referentes à contratação)</t>
  </si>
  <si>
    <t>A</t>
  </si>
  <si>
    <t>Data de apresentação da proposta (dia/mês/ano)</t>
  </si>
  <si>
    <t>B</t>
  </si>
  <si>
    <t>C</t>
  </si>
  <si>
    <t>Ano do acordo coletivo, convenção coletiva ou sentença normativa em dissídio coletivo</t>
  </si>
  <si>
    <t>D</t>
  </si>
  <si>
    <t>Número de meses de execução contratual</t>
  </si>
  <si>
    <t>Identificação do serviço</t>
  </si>
  <si>
    <t>Unidade
 de 
Medida</t>
  </si>
  <si>
    <t xml:space="preserve">Quantidade total a contratar (em função da unidade de medida) </t>
  </si>
  <si>
    <t>posto</t>
  </si>
  <si>
    <t>-</t>
  </si>
  <si>
    <t>12  x 36 horas diurnas - de segunda-feira a domingo</t>
  </si>
  <si>
    <t>12 x 36 horas noturnas - de segunda-feira a domingo</t>
  </si>
  <si>
    <t>TOTAL DE POSTOS</t>
  </si>
  <si>
    <t>Nota 1 - Esta tabela poderá ser adaptada às características do serviço contratado, inclusive no que concerne às rubricas e suas respectivas provisões e/ou estimativas, desde que haja justificativa.
Nota 2 - As provisões constantes desta planilha poderão  ser desnecessárias quando se tratar de determinados serviços que prescindam da dedicação exclusiva dos trabalhadores da contratada para com a Administração.</t>
  </si>
  <si>
    <t>ANEXO ------ A
MÃO DE OBRA
MÃO DE OBRA VINCULADA À EXECUÇÃO CONTRATUAL</t>
  </si>
  <si>
    <t>Dados complementares para composição dos custos referente à mão de obra</t>
  </si>
  <si>
    <t>Tipo de serviço (mesmo serviço com características distintas)</t>
  </si>
  <si>
    <t>Salário normativo da categoria profissional</t>
  </si>
  <si>
    <t>Categoria profissional (vinculada à execução contratual)</t>
  </si>
  <si>
    <t>Data base da categoria (dia/mês/ano)</t>
  </si>
  <si>
    <t>Quantidade de vigilantes por posto de serviço</t>
  </si>
  <si>
    <t>Nota: Deverá ser elaborado um quadro para cada tipo de serviço</t>
  </si>
  <si>
    <t xml:space="preserve">                                                                     MÓDULO 1: COMPOSIÇÃO DA REMUNERAÇÃO</t>
  </si>
  <si>
    <t xml:space="preserve">Composição da remuneração </t>
  </si>
  <si>
    <t>Percentual (%)</t>
  </si>
  <si>
    <t xml:space="preserve">Valor (R$) </t>
  </si>
  <si>
    <r>
      <t xml:space="preserve">Adicional de insalubridade                   </t>
    </r>
    <r>
      <rPr>
        <b/>
        <sz val="10"/>
        <color indexed="10"/>
        <rFont val="Arial"/>
        <family val="2"/>
      </rPr>
      <t xml:space="preserve"> (excluir esta linha para a vigilância)</t>
    </r>
  </si>
  <si>
    <t>E</t>
  </si>
  <si>
    <r>
      <t>Adicional de hora extra</t>
    </r>
    <r>
      <rPr>
        <b/>
        <sz val="10"/>
        <color indexed="10"/>
        <rFont val="Arial"/>
        <family val="2"/>
      </rPr>
      <t xml:space="preserve"> (utilizado quando for hora extra pura)</t>
    </r>
  </si>
  <si>
    <t>F</t>
  </si>
  <si>
    <t>G</t>
  </si>
  <si>
    <t>H</t>
  </si>
  <si>
    <t>I</t>
  </si>
  <si>
    <t xml:space="preserve">Outros (especificar)                      </t>
  </si>
  <si>
    <t>Total de remuneração por posto</t>
  </si>
  <si>
    <t>MÓDULO 2 : BENEFÍCIOS MENSAIS E DIÁRIOS</t>
  </si>
  <si>
    <t>Benefícios mensais e diários</t>
  </si>
  <si>
    <t>Valor (R$)</t>
  </si>
  <si>
    <r>
      <t xml:space="preserve">      </t>
    </r>
    <r>
      <rPr>
        <b/>
        <sz val="10"/>
        <color indexed="10"/>
        <rFont val="Arial"/>
        <family val="2"/>
      </rPr>
      <t>A.1)  Valor da passagem do transporte coletivo no município de
                prestação dos serviços</t>
    </r>
  </si>
  <si>
    <r>
      <t xml:space="preserve">     </t>
    </r>
    <r>
      <rPr>
        <b/>
        <sz val="10"/>
        <color indexed="10"/>
        <rFont val="Arial"/>
        <family val="2"/>
      </rPr>
      <t xml:space="preserve"> A.2) Quantidade de passagens por dia por empregado</t>
    </r>
  </si>
  <si>
    <t>Assistência médica e familiar</t>
  </si>
  <si>
    <t>Auxílio-creche</t>
  </si>
  <si>
    <t>Outros (especificar)</t>
  </si>
  <si>
    <t>Total de benefícios mensais e diários</t>
  </si>
  <si>
    <t>Nota: o valor informado deverá ser o custo real do insumo (descontado o valor eventualmente pago pelo empregado).</t>
  </si>
  <si>
    <t>MÓDULO 3: INSUMOS DIVERSOS</t>
  </si>
  <si>
    <t>Insumos diversos</t>
  </si>
  <si>
    <t>Total de insumos diversos</t>
  </si>
  <si>
    <r>
      <t xml:space="preserve">                                                                  MÓDULO 4: ENCARGOS SOCIAIS E TRABALHISTAS
                                                              </t>
    </r>
    <r>
      <rPr>
        <b/>
        <sz val="11"/>
        <rFont val="Arial"/>
        <family val="2"/>
      </rPr>
      <t>Submódulo 4.1 - Encargos Previdenciários e FGTS</t>
    </r>
  </si>
  <si>
    <t>4.1</t>
  </si>
  <si>
    <t>Encargos Previdenciários, FGTS e outras contribuições</t>
  </si>
  <si>
    <t xml:space="preserve">INSS                                                                                                        </t>
  </si>
  <si>
    <t xml:space="preserve">SESI ou SESC                                                                                        </t>
  </si>
  <si>
    <t xml:space="preserve">SENAI ou SENAC                                                                                    </t>
  </si>
  <si>
    <t xml:space="preserve">INCRA                                                                                                    </t>
  </si>
  <si>
    <t xml:space="preserve">Salário educação                                                                                  </t>
  </si>
  <si>
    <t xml:space="preserve">FGTS                                                                                                     </t>
  </si>
  <si>
    <r>
      <t>Seguro acidente de trabalho (</t>
    </r>
    <r>
      <rPr>
        <b/>
        <sz val="10"/>
        <color indexed="8"/>
        <rFont val="Arial"/>
        <family val="2"/>
      </rPr>
      <t xml:space="preserve">RAT x FAP)
</t>
    </r>
    <r>
      <rPr>
        <b/>
        <sz val="8.5"/>
        <color indexed="10"/>
        <rFont val="Arial"/>
        <family val="2"/>
      </rPr>
      <t>Cálculo do valor: % do RAT x FAP (Fator Acidentário de Prevenção de cada empresa)</t>
    </r>
  </si>
  <si>
    <t>RAT =</t>
  </si>
  <si>
    <t>FAP =</t>
  </si>
  <si>
    <t xml:space="preserve">SEBRAE                                                                                             </t>
  </si>
  <si>
    <t>TOTAL</t>
  </si>
  <si>
    <t>Nota 1: Os percentuais dos encargos previdenciários, do FGTS e demais contribuições são aqueles estabelecidos pela legislação vigente.
Nota 2: Percentuais incidentes sobre a remuneração.</t>
  </si>
  <si>
    <t xml:space="preserve">Submódulo 4.2 - 13º (décimo terceiro) salário </t>
  </si>
  <si>
    <t>4.2</t>
  </si>
  <si>
    <t xml:space="preserve">13º (décimo terceiro) salário </t>
  </si>
  <si>
    <t>Subtotal</t>
  </si>
  <si>
    <t>Incidência dos encargos previstos no submódulo 4.1 sobre 13º (décimo terceiro) salário</t>
  </si>
  <si>
    <t>Submódulo 4.3 - Afastamento maternidade</t>
  </si>
  <si>
    <t>4.3</t>
  </si>
  <si>
    <t>Afastamento maternidade</t>
  </si>
  <si>
    <t xml:space="preserve">Incidência dos encargos do submódulo 4.1 sobre o afastamento maternidade </t>
  </si>
  <si>
    <t>Submódulo 4.4 - Provisão para rescisão</t>
  </si>
  <si>
    <t>4.4</t>
  </si>
  <si>
    <t>Provisão para rescisão</t>
  </si>
  <si>
    <t>Incidência do FGTS sobre o aviso-prévio indenizado</t>
  </si>
  <si>
    <t>Incidência dos encargos do submódulo 4.1 sobre o aviso-prévio trabalhado</t>
  </si>
  <si>
    <t>Súbmódulo 4.5 - Custo de reposição do profissional ausente</t>
  </si>
  <si>
    <t>4.5</t>
  </si>
  <si>
    <t>Composição do custo de reposição do profissional ausente</t>
  </si>
  <si>
    <t>Incidência dos encrgos do submódulo 4.1 sobre o custo de reposição do profissional ausente</t>
  </si>
  <si>
    <t>Quadro-Resumo do Módulo 4 - Encargos sociais e trabalhistas</t>
  </si>
  <si>
    <t>Módulo 4 - Encargos sociais e trabalhistas</t>
  </si>
  <si>
    <t>Encargos previdenciários, FGTS e outras contribuições</t>
  </si>
  <si>
    <t>13º (décimo terceiro) salário</t>
  </si>
  <si>
    <t>Custo de rescisão</t>
  </si>
  <si>
    <t>Custo de reposição do profissional ausente</t>
  </si>
  <si>
    <t>4.6</t>
  </si>
  <si>
    <t>MÓDULO 5 - CUSTOS INDIRETOS, LUCRO E TRIBUTOS</t>
  </si>
  <si>
    <t xml:space="preserve">Custos indiretos, lucro e tributos </t>
  </si>
  <si>
    <t>BASE DE CÁLCULO DOS CUSTOS INDIRETOS  = (Total da Remuneração + Total dos Benefícios Mensais e Diários + Total de Insumos Diversos + Total do Quadro-resumo do Módulo 4 de Encargos Sociais e Trabalhistas)</t>
  </si>
  <si>
    <t>Custos indiretos</t>
  </si>
  <si>
    <t>BASE DE CÁLCULO DO LUCRO = (Total da Remuneração + Total dos Benefícios Mensais e Diários + Total de Insumos Diversos + Total do Quadro-resumo do Módulo 4 de Encargos Sociais e Trabalhistas + Custos Indiretos)</t>
  </si>
  <si>
    <t>Lucro</t>
  </si>
  <si>
    <t>BASE DE CÁLCULO DOS TRIBUTOS = (Total da Remuneração + Total dos Benefícios Mensais e Diários + Total de Insumos Diversos + Total do Quadro-resumo do Módulo 4 de Encargos Sociais e Trabalhistas + Custos Indiretos + Lucro)</t>
  </si>
  <si>
    <t>Tributos</t>
  </si>
  <si>
    <t>C.1    Tributos federais (especificar)</t>
  </si>
  <si>
    <r>
      <t xml:space="preserve">  </t>
    </r>
    <r>
      <rPr>
        <b/>
        <sz val="10"/>
        <rFont val="Arial"/>
        <family val="2"/>
      </rPr>
      <t xml:space="preserve">a) Cofins </t>
    </r>
    <r>
      <rPr>
        <sz val="8.5"/>
        <color indexed="10"/>
        <rFont val="Arial"/>
        <family val="2"/>
      </rPr>
      <t>(depende do regime de tributação - utilizada a hipótese de Lucro Presumido)</t>
    </r>
  </si>
  <si>
    <r>
      <t xml:space="preserve">  </t>
    </r>
    <r>
      <rPr>
        <b/>
        <sz val="10"/>
        <rFont val="Arial"/>
        <family val="2"/>
      </rPr>
      <t xml:space="preserve">b) PIS </t>
    </r>
    <r>
      <rPr>
        <sz val="9"/>
        <color indexed="10"/>
        <rFont val="Arial"/>
        <family val="2"/>
      </rPr>
      <t>(depende do regime de tributação - utilizada a hipótese de Lucro Presumido)</t>
    </r>
  </si>
  <si>
    <t>IRPJ e CSLL (Não incluir esses tributos em face da proibição contida no item 9.1 do Acórdão TCU nº 950/2007-Plenário)</t>
  </si>
  <si>
    <t>C.2   Tributos estaduais (especificar)</t>
  </si>
  <si>
    <t>C.3   Tributos municipais (especificar):</t>
  </si>
  <si>
    <t xml:space="preserve">Percentual Total e Valor Total de Tributos  </t>
  </si>
  <si>
    <t>Cálculo dos Tributos</t>
  </si>
  <si>
    <t xml:space="preserve">                                         Base de Cálculo para os Tributos</t>
  </si>
  <si>
    <t xml:space="preserve"> = ( --------------------------------------------------------- ) x Alíquota do Tributo</t>
  </si>
  <si>
    <t xml:space="preserve">                                  1 - (Total de Tributos em % dividido por 100)</t>
  </si>
  <si>
    <r>
      <t xml:space="preserve">Nota 1: Custos indiretos, lucro e tributos por </t>
    </r>
    <r>
      <rPr>
        <strike/>
        <sz val="10"/>
        <rFont val="Arial"/>
        <family val="2"/>
      </rPr>
      <t>empregado</t>
    </r>
    <r>
      <rPr>
        <sz val="10"/>
        <rFont val="Arial"/>
        <family val="2"/>
      </rPr>
      <t xml:space="preserve"> posto.
Nota 2: O valor referente a tributos é obtido aplicando-se o percentual sobre o valor do faturamento.</t>
    </r>
  </si>
  <si>
    <t>Mão de obra vinculada à execução contratual (valor por posto de trabalho)</t>
  </si>
  <si>
    <t>Módulo 1 - Composição da remuneração</t>
  </si>
  <si>
    <t>Módulo 2 - Benefícios mensais e diários</t>
  </si>
  <si>
    <t>Módulo 3 - Insumo diversos (uniformes, materiais, equipamentos e outros)</t>
  </si>
  <si>
    <t>Subtotal (A + B + C + D)</t>
  </si>
  <si>
    <t>Módulo 5 - Custos indiretos, lucro e tributos</t>
  </si>
  <si>
    <t>Valor total por posto de trabalho</t>
  </si>
  <si>
    <t xml:space="preserve">O complemento abaixo é uma planilha auxiliar que consolida as várias planilhas com os diferentes tipos de postos </t>
  </si>
  <si>
    <t>ESCALA DE TRABALHO</t>
  </si>
  <si>
    <t>PREÇO MENSAL DO POSTO  
(R$)</t>
  </si>
  <si>
    <t>Nº DE POSTOS</t>
  </si>
  <si>
    <t>SUBTOTAL
(R$)</t>
  </si>
  <si>
    <t>44 (quarenta e quatro) horas semanais diurnas, de segunda a sexta-feira envolvendo 1 (um) vigilante</t>
  </si>
  <si>
    <t xml:space="preserve">12 horas diurnas, de segunda-feira a domingo, envolvendo 2 (dois) vigilantes em turnos de  12 (doze) x 36 (trinta e seis) horas </t>
  </si>
  <si>
    <t xml:space="preserve">12 horas noturnas, de segunda-feira a domingo, envolvendo 2 (dois) vigilantes em turnos de  12 (doze) x 36 (trinta e seis) horas </t>
  </si>
  <si>
    <t xml:space="preserve">12 horas diurnas, de segunda-feira à sexta-feira, envolvendo 2 (dois) vigilantes em turnos de  12 (doze) x 36 (trinta e seis) horas </t>
  </si>
  <si>
    <t xml:space="preserve">12 horas noturnas, de segunda-feira à sexta-feira, envolvendo 2 (dois) vigilantes em turnos de  12 (doze) x 36 (trinta e seis) horas </t>
  </si>
  <si>
    <r>
      <t xml:space="preserve">Outros (especificar) </t>
    </r>
    <r>
      <rPr>
        <b/>
        <sz val="14"/>
        <color indexed="10"/>
        <rFont val="Arial"/>
        <family val="2"/>
      </rPr>
      <t>(excluir linhas que não serão utilizadas)</t>
    </r>
  </si>
  <si>
    <t>TOTAL:</t>
  </si>
  <si>
    <t>Nota: Nos casos de incluir outros tipos de postos observar o disposto no § 2º do art. 50 da Instrução Normativa nº 2 de 30 de abril de 2008</t>
  </si>
  <si>
    <t>Valor mensal do serviço</t>
  </si>
  <si>
    <t>Número de meses do contrato</t>
  </si>
  <si>
    <r>
      <t xml:space="preserve">Valor global da proposta </t>
    </r>
    <r>
      <rPr>
        <b/>
        <sz val="10"/>
        <rFont val="Arial"/>
        <family val="2"/>
      </rPr>
      <t>(valor mensal do serviço x nº de meses do contrato)</t>
    </r>
  </si>
  <si>
    <t>Tipo de Mão de Obra</t>
  </si>
  <si>
    <t>Quantidade de Pessoal</t>
  </si>
  <si>
    <r>
      <t xml:space="preserve">MATERIAIS, MÁQUINAS E EQUIPAMENTOS ALOCADOS NA EXECUÇÃO CONTRATUAL  (inciso VI do art. 21 da IN SLTI nº 2/2008 e </t>
    </r>
    <r>
      <rPr>
        <b/>
        <sz val="10"/>
        <color indexed="10"/>
        <rFont val="Arial"/>
        <family val="2"/>
      </rPr>
      <t>item 6.5.4."f" do edital</t>
    </r>
    <r>
      <rPr>
        <b/>
        <sz val="10"/>
        <rFont val="Arial"/>
        <family val="2"/>
      </rPr>
      <t>)</t>
    </r>
  </si>
  <si>
    <t>Especificação dos Materiais/Máquinas/Equipamentos</t>
  </si>
  <si>
    <t xml:space="preserve">Quantidade </t>
  </si>
  <si>
    <t>Discriminação dos Serviços (dados referentes à contratação)</t>
  </si>
  <si>
    <t xml:space="preserve">Data base da categoria (dia/mês/ano) </t>
  </si>
  <si>
    <r>
      <t xml:space="preserve">Valor do salárioxhora com periculosidade
</t>
    </r>
    <r>
      <rPr>
        <b/>
        <sz val="10"/>
        <color indexed="12"/>
        <rFont val="Arial"/>
        <family val="2"/>
      </rPr>
      <t>VSH (c/peri) = (Valor do salário normativo / 220 h) x 1,3</t>
    </r>
  </si>
  <si>
    <r>
      <t xml:space="preserve">Valor do Adicional de Periculosidade              </t>
    </r>
    <r>
      <rPr>
        <b/>
        <sz val="9"/>
        <color indexed="10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>(30% do salário normativo)</t>
    </r>
  </si>
  <si>
    <t xml:space="preserve">                                                                     MÓDULO 1: COMPOSIÇÃO DA REMUNERAÇÃO (POR POSTO)</t>
  </si>
  <si>
    <t>Composição da remuneração por posto</t>
  </si>
  <si>
    <r>
      <t xml:space="preserve">                                                                  MÓDULO 4: ENCARGOS SOCIAIS E TRABALHISTAS
                                </t>
    </r>
    <r>
      <rPr>
        <b/>
        <sz val="11"/>
        <rFont val="Arial"/>
        <family val="2"/>
      </rPr>
      <t>Submódulo 4.1 - Encargos previdenciários, FGTS e outras contribuições</t>
    </r>
  </si>
  <si>
    <t xml:space="preserve">INSS                                                                                                                     </t>
  </si>
  <si>
    <t xml:space="preserve">SESI ou SESC                                                                                                    </t>
  </si>
  <si>
    <t xml:space="preserve">SENAI ou SENAC                                                                                               </t>
  </si>
  <si>
    <t xml:space="preserve">INCRA                                                                                                                  </t>
  </si>
  <si>
    <t xml:space="preserve">Salário educação                                                                                            </t>
  </si>
  <si>
    <t xml:space="preserve">FGTS                                                                                                                     </t>
  </si>
  <si>
    <r>
      <t xml:space="preserve">Seguro acidente de trabalho (RAT x FAP)  </t>
    </r>
    <r>
      <rPr>
        <b/>
        <sz val="11"/>
        <color indexed="12"/>
        <rFont val="Arial"/>
        <family val="2"/>
      </rPr>
      <t xml:space="preserve"> </t>
    </r>
    <r>
      <rPr>
        <b/>
        <sz val="10"/>
        <rFont val="Arial"/>
        <family val="2"/>
      </rPr>
      <t xml:space="preserve">
</t>
    </r>
    <r>
      <rPr>
        <b/>
        <sz val="8"/>
        <color indexed="10"/>
        <rFont val="Arial"/>
        <family val="2"/>
      </rPr>
      <t>Cálculo do valor: % do RAT x FAP (Fator Acidentário de Prevenção de cada empresa)</t>
    </r>
  </si>
  <si>
    <t xml:space="preserve"> FAP =</t>
  </si>
  <si>
    <t xml:space="preserve">SEBRAE                                                                                                              </t>
  </si>
  <si>
    <t>Submódulo 4.2 - 13º Salário e Adicional de Férias</t>
  </si>
  <si>
    <t>13º Salário e Adicional de Férias</t>
  </si>
  <si>
    <t xml:space="preserve">Incidência dos encargos previstos no submódulo 4.1 sobre o 13º (décimo terceiro) salário </t>
  </si>
  <si>
    <t>Submódulo 4.4 - Provisão para Rescisão</t>
  </si>
  <si>
    <t>Submódulo 4.5 - Custo de reposição do profissional ausente</t>
  </si>
  <si>
    <t>Incidência dos encargos do submódulo 4.1 sobre o custo de reposição do profissional ausente</t>
  </si>
  <si>
    <r>
      <t xml:space="preserve">  </t>
    </r>
    <r>
      <rPr>
        <b/>
        <sz val="10"/>
        <rFont val="Arial"/>
        <family val="2"/>
      </rPr>
      <t xml:space="preserve">a) Cofins </t>
    </r>
    <r>
      <rPr>
        <sz val="8.5"/>
        <color indexed="10"/>
        <rFont val="Arial"/>
        <family val="2"/>
      </rPr>
      <t>(depende do regime de tributação - utilizada a hipótese de Lucro Real ou Presumido)</t>
    </r>
  </si>
  <si>
    <r>
      <t xml:space="preserve">  </t>
    </r>
    <r>
      <rPr>
        <b/>
        <sz val="10"/>
        <rFont val="Arial"/>
        <family val="2"/>
      </rPr>
      <t xml:space="preserve">b) PIS       </t>
    </r>
    <r>
      <rPr>
        <sz val="9"/>
        <color indexed="10"/>
        <rFont val="Arial"/>
        <family val="2"/>
      </rPr>
      <t>(depende do regime de tributação - utilizada a hipótese de Lucro Real ou Presumido)</t>
    </r>
  </si>
  <si>
    <r>
      <t xml:space="preserve">Nota 1: Custos indiretos, lucro e tributos por </t>
    </r>
    <r>
      <rPr>
        <b/>
        <strike/>
        <sz val="10"/>
        <rFont val="Arial"/>
        <family val="2"/>
      </rPr>
      <t>empregado</t>
    </r>
    <r>
      <rPr>
        <b/>
        <sz val="10"/>
        <rFont val="Arial"/>
        <family val="2"/>
      </rPr>
      <t xml:space="preserve"> posto
Nota 2: O valor referente a tributos é obtido aplicando-se o percentual sobre o valor do faturamento.</t>
    </r>
  </si>
  <si>
    <t xml:space="preserve">Valor total por posto </t>
  </si>
  <si>
    <r>
      <t xml:space="preserve">Dia: </t>
    </r>
    <r>
      <rPr>
        <b/>
        <sz val="10"/>
        <color indexed="10"/>
        <rFont val="Arial"/>
        <family val="2"/>
      </rPr>
      <t>xx/xx/2016 - Hora: xxh xxmin</t>
    </r>
  </si>
  <si>
    <t>Base de cálculo para o custo do profissional ausente (substituto): BCCPA = Rem + 13º + 1/3xFérias – Exceto 4.5.A que tem percentual próprio</t>
  </si>
  <si>
    <r>
      <t xml:space="preserve">Ausência por doença                              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Cálculo do valor = [(BCCPA/30)x5dias]/12 </t>
    </r>
  </si>
  <si>
    <r>
      <t xml:space="preserve">Ausências legais                                  </t>
    </r>
    <r>
      <rPr>
        <b/>
        <sz val="9"/>
        <color indexed="10"/>
        <rFont val="Arial"/>
        <family val="2"/>
      </rPr>
      <t xml:space="preserve">Cálculo do valor = [(BCCPA/30)x2,96dias]/12 </t>
    </r>
  </si>
  <si>
    <r>
      <t xml:space="preserve">Ausência por acidente de trabalho      </t>
    </r>
    <r>
      <rPr>
        <b/>
        <sz val="9"/>
        <color indexed="10"/>
        <rFont val="Arial"/>
        <family val="2"/>
      </rPr>
      <t xml:space="preserve">Cálculo do valor = {[(BCCPA/30)x15dias]/12}x0,78% </t>
    </r>
  </si>
  <si>
    <r>
      <t xml:space="preserve">Licença-paternidade                            </t>
    </r>
    <r>
      <rPr>
        <b/>
        <sz val="9"/>
        <color indexed="10"/>
        <rFont val="Arial"/>
        <family val="2"/>
      </rPr>
      <t xml:space="preserve">Cálculo do valor = {[(BCCPA/30)x5dias]/12}x1,5% </t>
    </r>
  </si>
  <si>
    <r>
      <t xml:space="preserve">RSR (Repouso Semanal Remunerado) </t>
    </r>
    <r>
      <rPr>
        <b/>
        <sz val="9"/>
        <color rgb="FFFF0000"/>
        <rFont val="Arial"/>
        <family val="2"/>
      </rPr>
      <t>Cálculo do valor: 20% sobre os adicionais pertinentes)</t>
    </r>
  </si>
  <si>
    <r>
      <t xml:space="preserve">Transporte                                                        </t>
    </r>
    <r>
      <rPr>
        <b/>
        <sz val="9"/>
        <color rgb="FFFF0000"/>
        <rFont val="Arial"/>
        <family val="2"/>
      </rPr>
      <t xml:space="preserve"> Cálculo do valor: [(2xVTx30) – (6%xSB)]</t>
    </r>
  </si>
  <si>
    <r>
      <t xml:space="preserve">Afastamento maternidade      </t>
    </r>
    <r>
      <rPr>
        <b/>
        <sz val="9"/>
        <color indexed="10"/>
        <rFont val="Arial"/>
        <family val="2"/>
      </rPr>
      <t xml:space="preserve">Cálculo do valor = {[(Rem+1/3Rem)x(4/12)]/12}x2% </t>
    </r>
  </si>
  <si>
    <t xml:space="preserve">Identificação do serviço- CBO </t>
  </si>
  <si>
    <r>
      <t xml:space="preserve">RSR (Repouso Semanal Remunerado) </t>
    </r>
    <r>
      <rPr>
        <b/>
        <sz val="9"/>
        <color indexed="10"/>
        <rFont val="Arial"/>
        <family val="2"/>
      </rPr>
      <t>Cálculo do valor: 20% sobre os adicionais pertinentes)</t>
    </r>
  </si>
  <si>
    <r>
      <t xml:space="preserve">Transporte                                       </t>
    </r>
    <r>
      <rPr>
        <b/>
        <sz val="9"/>
        <rFont val="Arial"/>
        <family val="2"/>
      </rPr>
      <t xml:space="preserve">                   </t>
    </r>
    <r>
      <rPr>
        <b/>
        <sz val="9"/>
        <color indexed="10"/>
        <rFont val="Arial"/>
        <family val="2"/>
      </rPr>
      <t>Cálculo do valor: [(2xVTx30) – (6%xSB)]</t>
    </r>
  </si>
  <si>
    <r>
      <t xml:space="preserve">13º (décimo terceiro) salário                                                                
</t>
    </r>
    <r>
      <rPr>
        <b/>
        <sz val="9"/>
        <color indexed="10"/>
        <rFont val="Arial"/>
        <family val="2"/>
      </rPr>
      <t xml:space="preserve">Obrigatória a cotação de  8,33% sobre o valor do Módulo 1 - Composição da remuneração, conforme art. 19-A e Anexo VII da IN 2/08 </t>
    </r>
    <r>
      <rPr>
        <b/>
        <sz val="9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  
</t>
    </r>
    <r>
      <rPr>
        <b/>
        <sz val="9"/>
        <color indexed="12"/>
        <rFont val="Arial"/>
        <family val="2"/>
      </rPr>
      <t xml:space="preserve">     </t>
    </r>
  </si>
  <si>
    <r>
      <t xml:space="preserve">13º (décimo terceiro) salário    </t>
    </r>
    <r>
      <rPr>
        <b/>
        <sz val="9"/>
        <color rgb="FFFF0000"/>
        <rFont val="Arial"/>
        <family val="2"/>
      </rPr>
      <t xml:space="preserve"> Obrigatória a cotação de  8,33% sobre o valor do Módulo 1 - Composição da remuneração, conforme art. 19-A e Anexo VII da IN 2/08   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        </t>
    </r>
  </si>
  <si>
    <r>
      <t xml:space="preserve">Afastamento maternidade             </t>
    </r>
    <r>
      <rPr>
        <b/>
        <sz val="9"/>
        <color rgb="FFFF0000"/>
        <rFont val="Arial"/>
        <family val="2"/>
      </rPr>
      <t xml:space="preserve"> Cálculo do valor = {[(Rem+1/3Rem)x(4/12)]/12}x2% </t>
    </r>
    <r>
      <rPr>
        <b/>
        <sz val="9"/>
        <color indexed="10"/>
        <rFont val="Arial"/>
        <family val="2"/>
      </rPr>
      <t xml:space="preserve"> </t>
    </r>
  </si>
  <si>
    <r>
      <t xml:space="preserve">Multa sobre o FGTS e contribuições sociais sobre o   aviso-prévio trabalhado 
</t>
    </r>
    <r>
      <rPr>
        <b/>
        <sz val="9"/>
        <color indexed="10"/>
        <rFont val="Arial"/>
        <family val="2"/>
      </rPr>
      <t xml:space="preserve">Obrigatória a cotação de 4,76% sobre o valor do Módulo 1 - Composição da Remuneração, conforme art. 19-A e Anexo VII da IN 2/08 (0,24% + 4,76% = 5%)                                                                                    </t>
    </r>
    <r>
      <rPr>
        <b/>
        <sz val="9"/>
        <color indexed="12"/>
        <rFont val="Arial"/>
        <family val="2"/>
      </rPr>
      <t xml:space="preserve"> </t>
    </r>
  </si>
  <si>
    <t>III - QUANTIDADE DE PESSOAL ALOCADO NA EXECUÇÃO CONTRATUAL (inciso V do art. 21 da IN SLTI nº 2/2008)</t>
  </si>
  <si>
    <t>QUANTIDADE DE PESSOAL ALOCADO NA EXECUÇÃO CONTRATUAL (inciso V do art. 21 da IN SLTI nº 2/2008)</t>
  </si>
  <si>
    <r>
      <t>Adicional de periculosidade</t>
    </r>
    <r>
      <rPr>
        <b/>
        <sz val="9"/>
        <color indexed="10"/>
        <rFont val="Arial"/>
        <family val="2"/>
      </rPr>
      <t xml:space="preserve"> (Lei nº 12.740/2012)    (30% das rubricas pertinentes)</t>
    </r>
  </si>
  <si>
    <r>
      <t>IV - MATERIAIS, MÁQUINAS E EQUIPAMENTOS ALOCADOS NA EXECUÇÃO CONTRATUAL  (inciso VI do art. 21 da IN SLTI nº 2/2008</t>
    </r>
    <r>
      <rPr>
        <b/>
        <sz val="10"/>
        <rFont val="Arial"/>
        <family val="2"/>
      </rPr>
      <t>)</t>
    </r>
  </si>
  <si>
    <r>
      <t>Adicional de periculosidade</t>
    </r>
    <r>
      <rPr>
        <b/>
        <sz val="10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(Lei nº 12.740/2012)    (30% das rubricas pertinentes) </t>
    </r>
  </si>
  <si>
    <t>Município de prestação do serviço/UF</t>
  </si>
  <si>
    <t>Bento Gonçalves/RS</t>
  </si>
  <si>
    <r>
      <t xml:space="preserve">Adicional para troca de uniforme </t>
    </r>
    <r>
      <rPr>
        <b/>
        <sz val="10"/>
        <color indexed="10"/>
        <rFont val="Arial"/>
        <family val="2"/>
      </rPr>
      <t xml:space="preserve">- </t>
    </r>
    <r>
      <rPr>
        <b/>
        <sz val="9"/>
        <color rgb="FFFF0000"/>
        <rFont val="Arial"/>
        <family val="2"/>
      </rPr>
      <t>Não consta na CCT utilizada como base de cálculo</t>
    </r>
  </si>
  <si>
    <r>
      <t xml:space="preserve">Seguro de vida 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(cláusula 32ª da CCT 2016/18) (Cálculo do valor: (103896 x 0,00955%) x 2 vig.). O percentual de 0,00955% foi retirado do CT vig. 2015 do MPOG</t>
    </r>
  </si>
  <si>
    <r>
      <t xml:space="preserve">Nota: Valores mensais por </t>
    </r>
    <r>
      <rPr>
        <b/>
        <strike/>
        <sz val="10"/>
        <rFont val="Arial"/>
        <family val="2"/>
      </rPr>
      <t>empregado</t>
    </r>
    <r>
      <rPr>
        <b/>
        <sz val="10"/>
        <rFont val="Arial"/>
        <family val="2"/>
      </rPr>
      <t xml:space="preserve"> posto. </t>
    </r>
  </si>
  <si>
    <r>
      <t xml:space="preserve">  a) ISS        </t>
    </r>
    <r>
      <rPr>
        <b/>
        <sz val="9"/>
        <color indexed="10"/>
        <rFont val="Arial"/>
        <family val="2"/>
      </rPr>
      <t>(Art. 115 da LC Municipal Nº 183, de 27/12/2013, BENTO GONÇALVES/RS)</t>
    </r>
  </si>
  <si>
    <r>
      <t xml:space="preserve">  a) ISS       </t>
    </r>
    <r>
      <rPr>
        <b/>
        <sz val="9"/>
        <color rgb="FFFF0000"/>
        <rFont val="Arial"/>
        <family val="2"/>
      </rPr>
      <t>(Art. 115 da LC Municipal Nº 183, de 27/12/2013, BENTO GONÇALVES/RS)</t>
    </r>
  </si>
  <si>
    <r>
      <t xml:space="preserve">ANEXO II  </t>
    </r>
    <r>
      <rPr>
        <b/>
        <sz val="18"/>
        <color indexed="10"/>
        <rFont val="Arial"/>
        <family val="2"/>
      </rPr>
      <t xml:space="preserve">do Pregão 53/2017
</t>
    </r>
    <r>
      <rPr>
        <b/>
        <sz val="18"/>
        <rFont val="Arial"/>
        <family val="2"/>
      </rPr>
      <t>MODELO DE PLANILHA DE CUSTOS E FORMAÇÃO DE PREÇOS</t>
    </r>
  </si>
  <si>
    <t>23419.000755.2017-54</t>
  </si>
  <si>
    <t>IFRS - PE 53/2017</t>
  </si>
  <si>
    <t>xx/xx/2017</t>
  </si>
  <si>
    <t>CCT SINDASSEIO - CX SUL 01/01/2017 a 31/12/2017.
Nº reg. MTE RS000086/2017</t>
  </si>
  <si>
    <t>Porteiro</t>
  </si>
  <si>
    <t>1º de janeiro</t>
  </si>
  <si>
    <r>
      <t xml:space="preserve">Valor do salárioxhora
</t>
    </r>
    <r>
      <rPr>
        <b/>
        <sz val="10"/>
        <color indexed="12"/>
        <rFont val="Arial"/>
        <family val="2"/>
      </rPr>
      <t>VSH =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(Valor do salário normativo / 220 h)</t>
    </r>
  </si>
  <si>
    <r>
      <t xml:space="preserve">Valor da hora extra
</t>
    </r>
    <r>
      <rPr>
        <b/>
        <sz val="10"/>
        <color indexed="12"/>
        <rFont val="Arial"/>
        <family val="2"/>
      </rPr>
      <t>HE = valor da hora + 50%</t>
    </r>
  </si>
  <si>
    <t>Quantidade de porteiros por posto de serviço</t>
  </si>
  <si>
    <r>
      <t xml:space="preserve">Salário-base   - </t>
    </r>
    <r>
      <rPr>
        <b/>
        <sz val="9"/>
        <color indexed="10"/>
        <rFont val="Arial"/>
        <family val="2"/>
      </rPr>
      <t xml:space="preserve">CBO: 5174  </t>
    </r>
    <r>
      <rPr>
        <b/>
        <sz val="9"/>
        <rFont val="Arial"/>
        <family val="2"/>
      </rPr>
      <t xml:space="preserve">             </t>
    </r>
    <r>
      <rPr>
        <b/>
        <sz val="9"/>
        <color rgb="FF0070C0"/>
        <rFont val="Arial"/>
        <family val="2"/>
      </rPr>
      <t xml:space="preserve">  (valor para 2 porteiros = 1 posto) </t>
    </r>
  </si>
  <si>
    <r>
      <t xml:space="preserve">Adicional para troca de uniforme </t>
    </r>
    <r>
      <rPr>
        <b/>
        <sz val="10"/>
        <color rgb="FF0070C0"/>
        <rFont val="Arial"/>
        <family val="2"/>
      </rPr>
      <t xml:space="preserve">- </t>
    </r>
    <r>
      <rPr>
        <b/>
        <sz val="9"/>
        <color rgb="FF0070C0"/>
        <rFont val="Arial"/>
        <family val="2"/>
      </rPr>
      <t>Não consta na CCT utilizada como base de cálculo</t>
    </r>
  </si>
  <si>
    <r>
      <t xml:space="preserve">Pagamento em dobro em feriados devido à Súmula TST nº 444 - </t>
    </r>
    <r>
      <rPr>
        <b/>
        <sz val="9"/>
        <color indexed="12"/>
        <rFont val="Arial"/>
        <family val="2"/>
      </rPr>
      <t>considerando 11 feriados por ano em BENTO GONÇALVES/RS (9 nacionais + 1 estadual + 1 municipal) = 11 feriados / 12 meses= 0,92 feriado por mês -  (12 horas em dobro) -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2"/>
        <rFont val="Arial"/>
        <family val="2"/>
      </rPr>
      <t>(sem reflexos no DSR) -</t>
    </r>
    <r>
      <rPr>
        <b/>
        <sz val="9"/>
        <color indexed="10"/>
        <rFont val="Arial"/>
        <family val="2"/>
      </rPr>
      <t xml:space="preserve"> Cálculo do valor: VSH x 12h x 0,92 feriado por mês</t>
    </r>
  </si>
  <si>
    <t xml:space="preserve">Tipo de serviço:
PORTARIA                                                                 </t>
  </si>
  <si>
    <t>Portaria</t>
  </si>
  <si>
    <r>
      <t xml:space="preserve">Intervalo intrajornada  </t>
    </r>
    <r>
      <rPr>
        <b/>
        <sz val="10"/>
        <color indexed="10"/>
        <rFont val="Arial"/>
        <family val="2"/>
      </rPr>
      <t xml:space="preserve"> </t>
    </r>
    <r>
      <rPr>
        <b/>
        <sz val="9"/>
        <color rgb="FF0070C0"/>
        <rFont val="Arial"/>
        <family val="2"/>
      </rPr>
      <t xml:space="preserve">(adicional de intervalo)  Cálculo do valor: HEx15dx2port.)   </t>
    </r>
  </si>
  <si>
    <r>
      <t xml:space="preserve">      </t>
    </r>
    <r>
      <rPr>
        <b/>
        <sz val="10"/>
        <color indexed="10"/>
        <rFont val="Arial"/>
        <family val="2"/>
      </rPr>
      <t>B.1) Valor do auxílio-alimentação    (cláusula 20ª da CCT)</t>
    </r>
  </si>
  <si>
    <r>
      <t xml:space="preserve">Auxílio-alimentação  (vales, cesta básica, entre outros)  </t>
    </r>
    <r>
      <rPr>
        <b/>
        <sz val="9"/>
        <color indexed="10"/>
        <rFont val="Arial"/>
        <family val="2"/>
      </rPr>
      <t>Cálculo do valor = [(30xVA)x(1-0,175)]        (cláusula 20ª da CCT)   desconto de 17,50% do empregado</t>
    </r>
  </si>
  <si>
    <r>
      <t xml:space="preserve">Seguro de vida </t>
    </r>
    <r>
      <rPr>
        <b/>
        <sz val="9"/>
        <rFont val="Arial"/>
        <family val="2"/>
      </rPr>
      <t xml:space="preserve"> </t>
    </r>
  </si>
  <si>
    <r>
      <t xml:space="preserve">Plano de benefício familiar   </t>
    </r>
    <r>
      <rPr>
        <b/>
        <sz val="9"/>
        <color indexed="10"/>
        <rFont val="Arial"/>
        <family val="2"/>
      </rPr>
      <t xml:space="preserve">(cláusula 24ª da CCT)    </t>
    </r>
    <r>
      <rPr>
        <b/>
        <sz val="9"/>
        <color indexed="12"/>
        <rFont val="Arial"/>
        <family val="2"/>
      </rPr>
      <t xml:space="preserve">  </t>
    </r>
    <r>
      <rPr>
        <b/>
        <sz val="9"/>
        <color rgb="FF008A3E"/>
        <rFont val="Arial"/>
        <family val="2"/>
      </rPr>
      <t>Cálculo do valor = R$ 10,06 x 2port.</t>
    </r>
  </si>
  <si>
    <t>Item</t>
  </si>
  <si>
    <t>Descrição</t>
  </si>
  <si>
    <t>Unidade</t>
  </si>
  <si>
    <t>Quantidade anual</t>
  </si>
  <si>
    <t>Peça</t>
  </si>
  <si>
    <t>Camisa Manga Curta</t>
  </si>
  <si>
    <t>Sapato profissional, fechado na parte superior e no calcanhar, solado antiderrapante, confeccionado de material leve e confortável.</t>
  </si>
  <si>
    <t>Par</t>
  </si>
  <si>
    <t>Blusa de frio</t>
  </si>
  <si>
    <t>Crachá Funcional</t>
  </si>
  <si>
    <t>valor anual</t>
  </si>
  <si>
    <t>Cinto de couro</t>
  </si>
  <si>
    <t>valor mês -&gt;</t>
  </si>
  <si>
    <r>
      <t xml:space="preserve">Uniformes   </t>
    </r>
    <r>
      <rPr>
        <b/>
        <sz val="9"/>
        <color indexed="12"/>
        <rFont val="Arial"/>
        <family val="2"/>
      </rPr>
      <t xml:space="preserve">São 2 conjuntos de uniformes
</t>
    </r>
    <r>
      <rPr>
        <b/>
        <sz val="9"/>
        <color indexed="10"/>
        <rFont val="Arial"/>
        <family val="2"/>
      </rPr>
      <t xml:space="preserve">Cálculo do valor: R$ 44,83 x 2 port.
</t>
    </r>
    <r>
      <rPr>
        <b/>
        <sz val="9"/>
        <color rgb="FF0070C0"/>
        <rFont val="Arial"/>
        <family val="2"/>
      </rPr>
      <t>Valor de R$ 44,83 obtido através de pesquisa de mercado</t>
    </r>
  </si>
  <si>
    <t>Calça Social</t>
  </si>
  <si>
    <t>Camisa Manga Longa</t>
  </si>
  <si>
    <t>Jaqueta</t>
  </si>
  <si>
    <t>UNIFORMES</t>
  </si>
  <si>
    <t>RELÓGIO PONTO</t>
  </si>
  <si>
    <t>Relógio ponto (atende às exigências do MTE)
Amortização em 60 meses.</t>
  </si>
  <si>
    <r>
      <t xml:space="preserve">Relógio Ponto                    </t>
    </r>
    <r>
      <rPr>
        <b/>
        <sz val="9"/>
        <color rgb="FFFF0000"/>
        <rFont val="Arial"/>
        <family val="2"/>
      </rPr>
      <t xml:space="preserve">Cálculo do valor: (429,65/60/2)
</t>
    </r>
    <r>
      <rPr>
        <b/>
        <sz val="9"/>
        <color rgb="FF0070C0"/>
        <rFont val="Arial"/>
        <family val="2"/>
      </rPr>
      <t>Preço médio R$ 429,65 obtido através de pesquisa de mercado. Este valor foi dividido por 60 meses (equivalente a vida útil/amortização do equipamento) e novamente dividido por 2, pois a contratação será de 2 postos (1 diurno e 1 noturno).</t>
    </r>
  </si>
  <si>
    <r>
      <t xml:space="preserve">Aviso-prévio indenizado     </t>
    </r>
    <r>
      <rPr>
        <b/>
        <sz val="8"/>
        <color indexed="10"/>
        <rFont val="Arial"/>
        <family val="2"/>
      </rPr>
      <t xml:space="preserve"> Estatística de 5% de rotatividade anual. Os reflexos de 13º, F e 1/3F são referentes a 1 mês de APInd - Na planilha da proposta são considerados 30d. Na prorrogação, poderão ser considerados + 3 dias conforme Lei nº 12.506/2011, dependendo da análise do nº de ocorrências deste evento no período.          </t>
    </r>
    <r>
      <rPr>
        <b/>
        <sz val="8"/>
        <color rgb="FF0066FF"/>
        <rFont val="Arial"/>
        <family val="2"/>
      </rPr>
      <t>Cálculo do valor = {Rem/12 + 13º/12 + Férias/12 + (1/3xFérias)/12} x 5%</t>
    </r>
  </si>
  <si>
    <r>
      <t xml:space="preserve">Multa sobre o FGTS e contribuições sociais sobre o   aviso-prévio indenizado 
</t>
    </r>
    <r>
      <rPr>
        <b/>
        <sz val="9"/>
        <color indexed="10"/>
        <rFont val="Arial"/>
        <family val="2"/>
      </rPr>
      <t xml:space="preserve">Obrigatória a cotação de 0,24% sobre o valor do Módulo 1 - Composição da remuneração, conforme art. 19-A e Anexo VII da IN 2/08.       </t>
    </r>
    <r>
      <rPr>
        <b/>
        <sz val="9"/>
        <color rgb="FF0066FF"/>
        <rFont val="Arial"/>
        <family val="2"/>
      </rPr>
      <t>Cálculo do valor = Rem x 0,24%</t>
    </r>
  </si>
  <si>
    <r>
      <t xml:space="preserve">Aviso-previo trabalhado       </t>
    </r>
    <r>
      <rPr>
        <b/>
        <sz val="10"/>
        <color indexed="10"/>
        <rFont val="Arial"/>
        <family val="2"/>
      </rPr>
      <t>(</t>
    </r>
    <r>
      <rPr>
        <b/>
        <sz val="9"/>
        <color indexed="10"/>
        <rFont val="Arial"/>
        <family val="2"/>
      </rPr>
      <t xml:space="preserve">negociar extinção/redução na 1ª prorrogação)  </t>
    </r>
    <r>
      <rPr>
        <b/>
        <sz val="9"/>
        <color rgb="FF0066FF"/>
        <rFont val="Arial"/>
        <family val="2"/>
      </rPr>
      <t>Cálculo do valor= [(Rem/30)x7]/</t>
    </r>
    <r>
      <rPr>
        <b/>
        <sz val="11"/>
        <color rgb="FF0066FF"/>
        <rFont val="Arial"/>
        <family val="2"/>
      </rPr>
      <t>12</t>
    </r>
    <r>
      <rPr>
        <b/>
        <sz val="9"/>
        <color rgb="FF0066FF"/>
        <rFont val="Arial"/>
        <family val="2"/>
      </rPr>
      <t xml:space="preserve"> meses do contratox90% dos empregados - ao final do contrato  </t>
    </r>
  </si>
  <si>
    <r>
      <t xml:space="preserve">Férias e terço constitucional de férias        </t>
    </r>
    <r>
      <rPr>
        <b/>
        <sz val="9"/>
        <color rgb="FFFF0000"/>
        <rFont val="Arial"/>
        <family val="2"/>
      </rPr>
      <t xml:space="preserve">Obrigatória a cotação de 12,10% sobre o valor do Módulo 1 - Composição da remuneração, conforme art. 19-A e Anexo VII da IN 2/08       </t>
    </r>
    <r>
      <rPr>
        <b/>
        <sz val="9"/>
        <color rgb="FF0066FF"/>
        <rFont val="Arial"/>
        <family val="2"/>
      </rPr>
      <t xml:space="preserve">Cálculo do valor = Rem x 12,10%     </t>
    </r>
    <r>
      <rPr>
        <b/>
        <sz val="10"/>
        <color rgb="FF0066FF"/>
        <rFont val="Arial"/>
        <family val="2"/>
      </rPr>
      <t xml:space="preserve">                                                   
</t>
    </r>
  </si>
  <si>
    <t>VALOR MENSAL DOS SERVIÇOS</t>
  </si>
  <si>
    <t xml:space="preserve">12 horas diurnas, de segunda-feira a domingo, envolvendo 2 (dois) porteiros em turnos de  12 (doze) x 36 (trinta e seis) horas </t>
  </si>
  <si>
    <t>Quadro-resumo do Custo por Posto de Trabalho</t>
  </si>
  <si>
    <r>
      <t xml:space="preserve">Valor do salárioxhora
</t>
    </r>
    <r>
      <rPr>
        <b/>
        <sz val="10"/>
        <color indexed="12"/>
        <rFont val="Arial"/>
        <family val="2"/>
      </rPr>
      <t>VSH = (Valor do salário normativo / 220 h)</t>
    </r>
  </si>
  <si>
    <r>
      <t xml:space="preserve">Intervalo intrajornada  </t>
    </r>
    <r>
      <rPr>
        <b/>
        <sz val="10"/>
        <color indexed="1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 xml:space="preserve">(adicional de intervalo)  Cálculo do valor: HE x15dx2port.)   </t>
    </r>
  </si>
  <si>
    <r>
      <t>Pagamento em dobro em feriados devido à Súmula TST nº 444 -</t>
    </r>
    <r>
      <rPr>
        <b/>
        <sz val="10"/>
        <color indexed="12"/>
        <rFont val="Arial"/>
        <family val="2"/>
      </rPr>
      <t xml:space="preserve">  </t>
    </r>
    <r>
      <rPr>
        <b/>
        <sz val="9"/>
        <color indexed="12"/>
        <rFont val="Arial"/>
        <family val="2"/>
      </rPr>
      <t xml:space="preserve">considerando 11 feriados por ano em BENTO GONÇALVES/RS (9 nacionais + 1 estadual + 1 municipal) = 11 feriados / 12 meses= 0,92 feriado por mês -  (12 horas em dobro) - (sem reflexos no DSR) - </t>
    </r>
    <r>
      <rPr>
        <b/>
        <sz val="9"/>
        <color rgb="FFFF0000"/>
        <rFont val="Arial"/>
        <family val="2"/>
      </rPr>
      <t>Cálculo do valor: VSH x 12h x 0,92 feriado por mês</t>
    </r>
  </si>
  <si>
    <t xml:space="preserve">12 horas noturnas, de segunda-feira a domingo, envolvendo 2 (dois) porteiros em turnos de  12 (doze) x 36 (trinta e seis) horas </t>
  </si>
  <si>
    <r>
      <rPr>
        <b/>
        <sz val="11"/>
        <rFont val="Arial"/>
        <family val="2"/>
      </rPr>
      <t>Quadro-resumo do Custo por Posto de Trabalho</t>
    </r>
    <r>
      <rPr>
        <b/>
        <sz val="10"/>
        <rFont val="Arial"/>
        <family val="2"/>
      </rPr>
      <t/>
    </r>
  </si>
  <si>
    <t>MATERIAIS / UTENSÍLIOS</t>
  </si>
  <si>
    <t>Livro de ocorrências</t>
  </si>
  <si>
    <t>Lanterna com bateria recarregável</t>
  </si>
  <si>
    <r>
      <t xml:space="preserve">Materiais / utensílios   </t>
    </r>
    <r>
      <rPr>
        <b/>
        <sz val="9"/>
        <color rgb="FFFF0000"/>
        <rFont val="Arial"/>
        <family val="2"/>
      </rPr>
      <t xml:space="preserve">Cálculo do valor: (57,98/12/2)
</t>
    </r>
    <r>
      <rPr>
        <b/>
        <sz val="9"/>
        <color rgb="FF0070C0"/>
        <rFont val="Arial"/>
        <family val="2"/>
      </rPr>
      <t>Preço médio R$ 57,98 obtido através de pesquisa de mercado. Este valor foi dividido por 12 meses (equivalente a 1 ano) e novamente dividido por 2, pois a contratação será de 2 postos (1 diurno e 1 noturno).</t>
    </r>
  </si>
  <si>
    <t>valor anual -&gt;</t>
  </si>
  <si>
    <r>
      <t xml:space="preserve">SERVIÇO DE PORTARIA - Lucro Real
</t>
    </r>
    <r>
      <rPr>
        <b/>
        <u/>
        <sz val="16"/>
        <color indexed="20"/>
        <rFont val="Arial"/>
        <family val="2"/>
      </rPr>
      <t>Reitoria</t>
    </r>
    <r>
      <rPr>
        <b/>
        <sz val="16"/>
        <color indexed="20"/>
        <rFont val="Arial"/>
        <family val="2"/>
      </rPr>
      <t xml:space="preserve"> - Jornada Diurna 12 x 36 - com Adicional Intervalar</t>
    </r>
  </si>
  <si>
    <r>
      <t xml:space="preserve">SERVIÇO DE PORTARIA - Lucro Real
</t>
    </r>
    <r>
      <rPr>
        <b/>
        <u/>
        <sz val="16"/>
        <color indexed="20"/>
        <rFont val="Arial"/>
        <family val="2"/>
      </rPr>
      <t>Reitoria</t>
    </r>
    <r>
      <rPr>
        <b/>
        <sz val="16"/>
        <color indexed="20"/>
        <rFont val="Arial"/>
        <family val="2"/>
      </rPr>
      <t xml:space="preserve"> - Jornada Noturna 12 x 36 - com Adicional Intervalar</t>
    </r>
  </si>
  <si>
    <r>
      <t xml:space="preserve">Valor do adicional noturno
</t>
    </r>
    <r>
      <rPr>
        <b/>
        <sz val="10"/>
        <color indexed="12"/>
        <rFont val="Arial"/>
        <family val="2"/>
      </rPr>
      <t>AN =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valor da hora x 20%</t>
    </r>
  </si>
  <si>
    <r>
      <rPr>
        <b/>
        <sz val="10"/>
        <rFont val="Arial"/>
        <family val="2"/>
      </rPr>
      <t xml:space="preserve">Hora reduzida noturna         </t>
    </r>
    <r>
      <rPr>
        <b/>
        <sz val="9"/>
        <color rgb="FF0070C0"/>
        <rFont val="Arial"/>
        <family val="2"/>
      </rPr>
      <t>(hora noturna considerada como de 52min30s, ou seja, 9h  resultam em 1,29h a mais por noite)</t>
    </r>
    <r>
      <rPr>
        <b/>
        <sz val="10"/>
        <rFont val="Arial"/>
        <family val="2"/>
      </rPr>
      <t xml:space="preserve">     </t>
    </r>
    <r>
      <rPr>
        <b/>
        <sz val="9"/>
        <color rgb="FFFF0000"/>
        <rFont val="Arial"/>
        <family val="2"/>
      </rPr>
      <t xml:space="preserve">Cálculo do valor: VSH x 1,29 h x 1,2 (equiv a hora + 20%) x 15 dias x 2 port.) </t>
    </r>
    <r>
      <rPr>
        <b/>
        <sz val="10"/>
        <color indexed="10"/>
        <rFont val="Arial"/>
        <family val="2"/>
      </rPr>
      <t xml:space="preserve">
</t>
    </r>
  </si>
  <si>
    <r>
      <t xml:space="preserve">Adicional noturno    </t>
    </r>
    <r>
      <rPr>
        <b/>
        <sz val="9"/>
        <color rgb="FF0070C0"/>
        <rFont val="Arial"/>
        <family val="2"/>
      </rPr>
      <t>(9h noturnas)</t>
    </r>
    <r>
      <rPr>
        <b/>
        <sz val="10"/>
        <rFont val="Arial"/>
        <family val="2"/>
      </rPr>
      <t xml:space="preserve">   </t>
    </r>
    <r>
      <rPr>
        <b/>
        <sz val="9"/>
        <color indexed="10"/>
        <rFont val="Arial"/>
        <family val="2"/>
      </rPr>
      <t>Cálculo do valor: AN x 9h x 15 d x 2 port.</t>
    </r>
  </si>
  <si>
    <t>Valor unit.</t>
  </si>
</sst>
</file>

<file path=xl/styles.xml><?xml version="1.0" encoding="utf-8"?>
<styleSheet xmlns="http://schemas.openxmlformats.org/spreadsheetml/2006/main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0.0000"/>
    <numFmt numFmtId="166" formatCode="0.0000%"/>
    <numFmt numFmtId="167" formatCode="#,##0.00\ ;&quot; (&quot;#,##0.00\);&quot; -&quot;#\ ;@\ "/>
    <numFmt numFmtId="168" formatCode="_(* #,##0.00_);_(* \(#,##0.00\);_(* &quot;-&quot;??_);_(@_)"/>
    <numFmt numFmtId="169" formatCode="_(&quot;R$ &quot;* #,##0.00_);_(&quot;R$ &quot;* \(#,##0.00\);_(&quot;R$ &quot;* &quot;-&quot;??_);_(@_)"/>
    <numFmt numFmtId="170" formatCode="#,##0.0000"/>
    <numFmt numFmtId="171" formatCode="_-* #,##0.000_-;\-* #,##0.000_-;_-* &quot;-&quot;??_-;_-@_-"/>
    <numFmt numFmtId="172" formatCode="0.000%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6"/>
      <color indexed="2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9.5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.5"/>
      <color indexed="10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11"/>
      <color indexed="12"/>
      <name val="Arial"/>
      <family val="2"/>
    </font>
    <font>
      <sz val="8.5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b/>
      <strike/>
      <sz val="10"/>
      <name val="Arial"/>
      <family val="2"/>
    </font>
    <font>
      <sz val="16"/>
      <color indexed="12"/>
      <name val="Arial"/>
      <family val="2"/>
    </font>
    <font>
      <sz val="12"/>
      <name val="Arial"/>
      <family val="2"/>
    </font>
    <font>
      <sz val="16"/>
      <color indexed="20"/>
      <name val="Arial"/>
      <family val="2"/>
    </font>
    <font>
      <b/>
      <u/>
      <sz val="16"/>
      <color indexed="20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20"/>
      <color rgb="FF0070C0"/>
      <name val="Arial"/>
      <family val="2"/>
    </font>
    <font>
      <b/>
      <sz val="10"/>
      <color rgb="FF0070C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8A3E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8"/>
      <color rgb="FF0066FF"/>
      <name val="Arial"/>
      <family val="2"/>
    </font>
    <font>
      <b/>
      <sz val="9"/>
      <color rgb="FF0066FF"/>
      <name val="Arial"/>
      <family val="2"/>
    </font>
    <font>
      <b/>
      <sz val="11"/>
      <color rgb="FF0066FF"/>
      <name val="Arial"/>
      <family val="2"/>
    </font>
    <font>
      <b/>
      <sz val="10"/>
      <color rgb="FF0066F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0">
    <xf numFmtId="0" fontId="0" fillId="0" borderId="0" xfId="0"/>
    <xf numFmtId="0" fontId="2" fillId="0" borderId="0" xfId="0" applyFont="1"/>
    <xf numFmtId="0" fontId="2" fillId="2" borderId="0" xfId="0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8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10" fontId="6" fillId="0" borderId="8" xfId="0" applyNumberFormat="1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0" fontId="16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10" fontId="6" fillId="0" borderId="1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 wrapText="1"/>
    </xf>
    <xf numFmtId="10" fontId="6" fillId="0" borderId="3" xfId="0" applyNumberFormat="1" applyFont="1" applyBorder="1" applyAlignment="1">
      <alignment horizontal="left" vertical="center" wrapText="1"/>
    </xf>
    <xf numFmtId="165" fontId="6" fillId="0" borderId="4" xfId="0" applyNumberFormat="1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right" vertical="center"/>
    </xf>
    <xf numFmtId="166" fontId="6" fillId="3" borderId="1" xfId="0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10" fontId="6" fillId="4" borderId="3" xfId="0" applyNumberFormat="1" applyFont="1" applyFill="1" applyBorder="1" applyAlignment="1">
      <alignment horizontal="right" vertical="center"/>
    </xf>
    <xf numFmtId="4" fontId="6" fillId="4" borderId="4" xfId="0" applyNumberFormat="1" applyFont="1" applyFill="1" applyBorder="1" applyAlignment="1">
      <alignment horizontal="right" vertical="center"/>
    </xf>
    <xf numFmtId="2" fontId="6" fillId="3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4" fontId="6" fillId="0" borderId="8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4" fontId="8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10" fontId="7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/>
    <xf numFmtId="10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/>
    </xf>
    <xf numFmtId="10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67" fontId="7" fillId="0" borderId="0" xfId="0" applyNumberFormat="1" applyFont="1" applyBorder="1" applyAlignment="1">
      <alignment horizontal="left"/>
    </xf>
    <xf numFmtId="167" fontId="7" fillId="2" borderId="0" xfId="0" applyNumberFormat="1" applyFont="1" applyFill="1" applyBorder="1" applyAlignment="1">
      <alignment horizontal="left"/>
    </xf>
    <xf numFmtId="3" fontId="6" fillId="0" borderId="1" xfId="0" applyNumberFormat="1" applyFont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2" fillId="6" borderId="0" xfId="0" applyFont="1" applyFill="1"/>
    <xf numFmtId="0" fontId="2" fillId="0" borderId="0" xfId="0" applyFont="1" applyFill="1" applyBorder="1" applyAlignment="1">
      <alignment vertical="center"/>
    </xf>
    <xf numFmtId="10" fontId="2" fillId="0" borderId="0" xfId="1" applyNumberFormat="1" applyFont="1" applyFill="1" applyBorder="1" applyAlignment="1">
      <alignment horizontal="center" vertical="center"/>
    </xf>
    <xf numFmtId="169" fontId="2" fillId="0" borderId="0" xfId="2" applyNumberFormat="1" applyFont="1" applyFill="1" applyBorder="1" applyAlignment="1">
      <alignment vertical="center"/>
    </xf>
    <xf numFmtId="0" fontId="6" fillId="8" borderId="8" xfId="0" applyFont="1" applyFill="1" applyBorder="1" applyAlignment="1">
      <alignment horizontal="center"/>
    </xf>
    <xf numFmtId="0" fontId="0" fillId="8" borderId="0" xfId="0" applyFill="1"/>
    <xf numFmtId="0" fontId="8" fillId="5" borderId="17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70" fontId="2" fillId="0" borderId="0" xfId="0" applyNumberFormat="1" applyFont="1"/>
    <xf numFmtId="4" fontId="2" fillId="0" borderId="0" xfId="0" applyNumberFormat="1" applyFont="1"/>
    <xf numFmtId="0" fontId="8" fillId="5" borderId="8" xfId="0" applyFont="1" applyFill="1" applyBorder="1" applyAlignment="1">
      <alignment horizontal="center" vertical="center"/>
    </xf>
    <xf numFmtId="4" fontId="6" fillId="0" borderId="8" xfId="0" applyNumberFormat="1" applyFont="1" applyBorder="1" applyAlignment="1" applyProtection="1">
      <alignment horizontal="right" vertical="center"/>
      <protection locked="0"/>
    </xf>
    <xf numFmtId="4" fontId="6" fillId="5" borderId="8" xfId="0" applyNumberFormat="1" applyFont="1" applyFill="1" applyBorder="1" applyAlignment="1">
      <alignment horizontal="right" vertical="center"/>
    </xf>
    <xf numFmtId="0" fontId="2" fillId="0" borderId="0" xfId="0" applyFont="1" applyProtection="1">
      <protection locked="0"/>
    </xf>
    <xf numFmtId="4" fontId="6" fillId="5" borderId="8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8" fillId="5" borderId="5" xfId="0" applyFont="1" applyFill="1" applyBorder="1" applyAlignment="1">
      <alignment horizontal="center" vertical="center"/>
    </xf>
    <xf numFmtId="0" fontId="30" fillId="5" borderId="8" xfId="0" applyFont="1" applyFill="1" applyBorder="1" applyAlignment="1">
      <alignment horizontal="center" vertical="center" wrapText="1"/>
    </xf>
    <xf numFmtId="10" fontId="6" fillId="0" borderId="8" xfId="0" applyNumberFormat="1" applyFont="1" applyFill="1" applyBorder="1" applyAlignment="1">
      <alignment horizontal="right" vertical="center"/>
    </xf>
    <xf numFmtId="10" fontId="6" fillId="0" borderId="8" xfId="0" applyNumberFormat="1" applyFont="1" applyBorder="1" applyAlignment="1">
      <alignment horizontal="right" vertical="center"/>
    </xf>
    <xf numFmtId="9" fontId="6" fillId="0" borderId="8" xfId="0" applyNumberFormat="1" applyFont="1" applyBorder="1" applyAlignment="1">
      <alignment horizontal="left" vertical="center" wrapText="1"/>
    </xf>
    <xf numFmtId="165" fontId="6" fillId="0" borderId="8" xfId="0" applyNumberFormat="1" applyFont="1" applyBorder="1" applyAlignment="1">
      <alignment horizontal="left" vertical="center" wrapText="1"/>
    </xf>
    <xf numFmtId="166" fontId="6" fillId="0" borderId="8" xfId="0" applyNumberFormat="1" applyFont="1" applyBorder="1" applyAlignment="1">
      <alignment horizontal="right" vertical="center"/>
    </xf>
    <xf numFmtId="166" fontId="6" fillId="5" borderId="8" xfId="0" applyNumberFormat="1" applyFont="1" applyFill="1" applyBorder="1" applyAlignment="1">
      <alignment horizontal="right" vertical="center"/>
    </xf>
    <xf numFmtId="10" fontId="6" fillId="8" borderId="6" xfId="0" applyNumberFormat="1" applyFont="1" applyFill="1" applyBorder="1" applyAlignment="1">
      <alignment horizontal="right" vertical="center"/>
    </xf>
    <xf numFmtId="4" fontId="6" fillId="8" borderId="7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8" fillId="5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4" fontId="6" fillId="5" borderId="8" xfId="0" applyNumberFormat="1" applyFont="1" applyFill="1" applyBorder="1" applyAlignment="1">
      <alignment horizontal="right"/>
    </xf>
    <xf numFmtId="4" fontId="6" fillId="0" borderId="8" xfId="0" applyNumberFormat="1" applyFont="1" applyFill="1" applyBorder="1" applyAlignment="1">
      <alignment horizontal="right"/>
    </xf>
    <xf numFmtId="0" fontId="2" fillId="0" borderId="0" xfId="0" applyFont="1" applyAlignment="1">
      <alignment horizontal="justify"/>
    </xf>
    <xf numFmtId="4" fontId="8" fillId="5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right" vertical="center"/>
    </xf>
    <xf numFmtId="10" fontId="7" fillId="0" borderId="8" xfId="0" applyNumberFormat="1" applyFont="1" applyBorder="1" applyAlignment="1">
      <alignment horizontal="center" vertical="center"/>
    </xf>
    <xf numFmtId="10" fontId="6" fillId="0" borderId="8" xfId="0" applyNumberFormat="1" applyFont="1" applyBorder="1" applyAlignment="1">
      <alignment horizontal="center" vertical="center"/>
    </xf>
    <xf numFmtId="10" fontId="6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Fill="1" applyBorder="1"/>
    <xf numFmtId="10" fontId="6" fillId="0" borderId="8" xfId="0" applyNumberFormat="1" applyFont="1" applyBorder="1" applyAlignment="1">
      <alignment horizontal="center" vertical="center" wrapText="1"/>
    </xf>
    <xf numFmtId="10" fontId="6" fillId="0" borderId="8" xfId="0" applyNumberFormat="1" applyFont="1" applyBorder="1" applyAlignment="1">
      <alignment horizontal="center" wrapText="1"/>
    </xf>
    <xf numFmtId="4" fontId="6" fillId="0" borderId="8" xfId="0" applyNumberFormat="1" applyFont="1" applyFill="1" applyBorder="1" applyAlignment="1">
      <alignment horizontal="center"/>
    </xf>
    <xf numFmtId="10" fontId="7" fillId="0" borderId="8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left"/>
    </xf>
    <xf numFmtId="168" fontId="7" fillId="6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168" fontId="2" fillId="0" borderId="0" xfId="0" applyNumberFormat="1" applyFont="1"/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9" fillId="5" borderId="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top"/>
    </xf>
    <xf numFmtId="0" fontId="10" fillId="6" borderId="0" xfId="0" applyFont="1" applyFill="1" applyAlignment="1">
      <alignment horizontal="justify" vertical="top"/>
    </xf>
    <xf numFmtId="0" fontId="10" fillId="0" borderId="0" xfId="0" applyFont="1" applyAlignment="1">
      <alignment horizontal="center" wrapText="1"/>
    </xf>
    <xf numFmtId="4" fontId="0" fillId="0" borderId="0" xfId="0" applyNumberFormat="1"/>
    <xf numFmtId="4" fontId="6" fillId="9" borderId="8" xfId="0" applyNumberFormat="1" applyFont="1" applyFill="1" applyBorder="1" applyAlignment="1">
      <alignment horizontal="center" vertical="center"/>
    </xf>
    <xf numFmtId="9" fontId="2" fillId="0" borderId="0" xfId="0" applyNumberFormat="1" applyFont="1"/>
    <xf numFmtId="164" fontId="6" fillId="0" borderId="8" xfId="0" applyNumberFormat="1" applyFont="1" applyBorder="1" applyAlignment="1">
      <alignment vertical="center"/>
    </xf>
    <xf numFmtId="0" fontId="8" fillId="5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right" vertical="center"/>
    </xf>
    <xf numFmtId="0" fontId="0" fillId="8" borderId="6" xfId="0" applyFill="1" applyBorder="1" applyAlignment="1">
      <alignment horizontal="right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3" fontId="6" fillId="0" borderId="8" xfId="0" applyNumberFormat="1" applyFont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6" fillId="0" borderId="0" xfId="0" applyFont="1" applyFill="1"/>
    <xf numFmtId="4" fontId="2" fillId="0" borderId="0" xfId="0" applyNumberFormat="1" applyFont="1" applyFill="1"/>
    <xf numFmtId="0" fontId="39" fillId="0" borderId="0" xfId="0" applyFont="1" applyFill="1" applyAlignment="1">
      <alignment horizontal="right"/>
    </xf>
    <xf numFmtId="0" fontId="39" fillId="0" borderId="0" xfId="0" applyFont="1" applyFill="1"/>
    <xf numFmtId="0" fontId="40" fillId="0" borderId="0" xfId="0" applyFont="1" applyFill="1" applyAlignment="1">
      <alignment horizontal="right"/>
    </xf>
    <xf numFmtId="0" fontId="40" fillId="0" borderId="0" xfId="0" applyFont="1" applyFill="1"/>
    <xf numFmtId="2" fontId="6" fillId="5" borderId="8" xfId="0" applyNumberFormat="1" applyFont="1" applyFill="1" applyBorder="1" applyAlignment="1">
      <alignment horizontal="right" vertical="center"/>
    </xf>
    <xf numFmtId="0" fontId="41" fillId="0" borderId="0" xfId="0" applyFont="1" applyFill="1"/>
    <xf numFmtId="171" fontId="2" fillId="0" borderId="0" xfId="1" applyNumberFormat="1" applyFont="1"/>
    <xf numFmtId="0" fontId="45" fillId="10" borderId="8" xfId="0" applyFont="1" applyFill="1" applyBorder="1" applyAlignment="1">
      <alignment horizontal="center" wrapText="1"/>
    </xf>
    <xf numFmtId="43" fontId="0" fillId="0" borderId="0" xfId="1" applyFont="1"/>
    <xf numFmtId="43" fontId="46" fillId="11" borderId="8" xfId="1" applyFont="1" applyFill="1" applyBorder="1" applyAlignment="1">
      <alignment horizontal="center" wrapText="1"/>
    </xf>
    <xf numFmtId="0" fontId="0" fillId="0" borderId="0" xfId="1" applyNumberFormat="1" applyFont="1"/>
    <xf numFmtId="0" fontId="0" fillId="0" borderId="0" xfId="0" applyBorder="1"/>
    <xf numFmtId="43" fontId="0" fillId="0" borderId="0" xfId="1" applyFont="1" applyBorder="1"/>
    <xf numFmtId="0" fontId="0" fillId="0" borderId="0" xfId="1" applyNumberFormat="1" applyFont="1" applyBorder="1"/>
    <xf numFmtId="0" fontId="46" fillId="11" borderId="8" xfId="0" applyFont="1" applyFill="1" applyBorder="1" applyAlignment="1">
      <alignment horizontal="center" wrapText="1"/>
    </xf>
    <xf numFmtId="0" fontId="46" fillId="11" borderId="8" xfId="0" applyFont="1" applyFill="1" applyBorder="1" applyAlignment="1">
      <alignment vertical="top" wrapText="1"/>
    </xf>
    <xf numFmtId="0" fontId="46" fillId="11" borderId="8" xfId="0" applyFont="1" applyFill="1" applyBorder="1" applyAlignment="1">
      <alignment horizontal="justify" vertical="top" wrapText="1"/>
    </xf>
    <xf numFmtId="0" fontId="20" fillId="13" borderId="1" xfId="0" applyFont="1" applyFill="1" applyBorder="1" applyAlignment="1">
      <alignment horizontal="center" vertical="center" wrapText="1"/>
    </xf>
    <xf numFmtId="4" fontId="6" fillId="13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172" fontId="2" fillId="0" borderId="0" xfId="3" applyNumberFormat="1" applyFont="1"/>
    <xf numFmtId="172" fontId="2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8" fillId="5" borderId="8" xfId="0" applyFont="1" applyFill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right" vertical="center" wrapText="1"/>
    </xf>
    <xf numFmtId="0" fontId="6" fillId="5" borderId="6" xfId="0" applyFont="1" applyFill="1" applyBorder="1" applyAlignment="1">
      <alignment horizontal="right" vertical="center" wrapText="1"/>
    </xf>
    <xf numFmtId="0" fontId="6" fillId="5" borderId="7" xfId="0" applyFont="1" applyFill="1" applyBorder="1" applyAlignment="1">
      <alignment horizontal="right" vertical="center" wrapText="1"/>
    </xf>
    <xf numFmtId="1" fontId="7" fillId="5" borderId="5" xfId="0" applyNumberFormat="1" applyFont="1" applyFill="1" applyBorder="1" applyAlignment="1">
      <alignment horizontal="center" vertical="center" wrapText="1"/>
    </xf>
    <xf numFmtId="1" fontId="6" fillId="5" borderId="7" xfId="0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vertical="center" wrapText="1"/>
    </xf>
    <xf numFmtId="0" fontId="6" fillId="7" borderId="7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justify" vertical="center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6" fillId="7" borderId="8" xfId="0" applyFont="1" applyFill="1" applyBorder="1" applyAlignment="1">
      <alignment horizontal="center" vertical="center"/>
    </xf>
    <xf numFmtId="0" fontId="0" fillId="0" borderId="8" xfId="0" applyBorder="1" applyAlignment="1"/>
    <xf numFmtId="0" fontId="8" fillId="0" borderId="5" xfId="0" applyFont="1" applyFill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8" fillId="0" borderId="5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30" fillId="5" borderId="7" xfId="0" applyFont="1" applyFill="1" applyBorder="1" applyAlignment="1">
      <alignment horizontal="left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11" fillId="0" borderId="5" xfId="0" applyNumberFormat="1" applyFont="1" applyFill="1" applyBorder="1" applyAlignment="1" applyProtection="1">
      <alignment horizontal="right" vertical="center"/>
      <protection locked="0"/>
    </xf>
    <xf numFmtId="164" fontId="11" fillId="0" borderId="7" xfId="0" applyNumberFormat="1" applyFont="1" applyBorder="1" applyAlignment="1" applyProtection="1">
      <alignment horizontal="right" vertical="center"/>
      <protection locked="0"/>
    </xf>
    <xf numFmtId="0" fontId="7" fillId="8" borderId="5" xfId="0" applyFont="1" applyFill="1" applyBorder="1" applyAlignment="1">
      <alignment horizontal="left" vertical="center" wrapText="1"/>
    </xf>
    <xf numFmtId="0" fontId="0" fillId="8" borderId="6" xfId="0" applyFill="1" applyBorder="1" applyAlignment="1">
      <alignment horizontal="left" vertical="center" wrapText="1"/>
    </xf>
    <xf numFmtId="0" fontId="0" fillId="8" borderId="7" xfId="0" applyFill="1" applyBorder="1" applyAlignment="1">
      <alignment horizontal="left" vertical="center" wrapText="1"/>
    </xf>
    <xf numFmtId="4" fontId="11" fillId="8" borderId="5" xfId="0" applyNumberFormat="1" applyFont="1" applyFill="1" applyBorder="1" applyAlignment="1">
      <alignment horizontal="right" vertical="center" wrapText="1"/>
    </xf>
    <xf numFmtId="0" fontId="0" fillId="8" borderId="7" xfId="0" applyFill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4" fontId="11" fillId="0" borderId="8" xfId="0" applyNumberFormat="1" applyFont="1" applyFill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4" fontId="11" fillId="0" borderId="8" xfId="0" applyNumberFormat="1" applyFont="1" applyFill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14" fontId="12" fillId="0" borderId="5" xfId="0" applyNumberFormat="1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14" fontId="13" fillId="0" borderId="5" xfId="0" applyNumberFormat="1" applyFont="1" applyFill="1" applyBorder="1" applyAlignment="1">
      <alignment horizontal="right" vertical="center" wrapText="1"/>
    </xf>
    <xf numFmtId="0" fontId="13" fillId="0" borderId="7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3" fontId="7" fillId="0" borderId="8" xfId="0" applyNumberFormat="1" applyFont="1" applyFill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0" fontId="0" fillId="7" borderId="8" xfId="0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8" borderId="5" xfId="0" applyFont="1" applyFill="1" applyBorder="1" applyAlignment="1">
      <alignment horizontal="left" wrapText="1"/>
    </xf>
    <xf numFmtId="0" fontId="0" fillId="8" borderId="6" xfId="0" applyFill="1" applyBorder="1" applyAlignment="1">
      <alignment horizontal="left" wrapText="1"/>
    </xf>
    <xf numFmtId="0" fontId="0" fillId="8" borderId="7" xfId="0" applyFill="1" applyBorder="1" applyAlignment="1">
      <alignment horizontal="left" wrapText="1"/>
    </xf>
    <xf numFmtId="0" fontId="6" fillId="0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horizontal="justify" vertical="justify" wrapText="1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 wrapText="1"/>
    </xf>
    <xf numFmtId="0" fontId="6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5" borderId="5" xfId="0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0" fillId="5" borderId="7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0" fillId="8" borderId="6" xfId="0" applyFill="1" applyBorder="1" applyAlignment="1">
      <alignment vertical="center" wrapText="1"/>
    </xf>
    <xf numFmtId="0" fontId="0" fillId="8" borderId="7" xfId="0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0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5" borderId="5" xfId="0" applyFont="1" applyFill="1" applyBorder="1" applyAlignment="1">
      <alignment horizontal="right" vertical="center"/>
    </xf>
    <xf numFmtId="0" fontId="6" fillId="5" borderId="6" xfId="0" applyFont="1" applyFill="1" applyBorder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6" fillId="8" borderId="5" xfId="0" applyFont="1" applyFill="1" applyBorder="1" applyAlignment="1">
      <alignment horizontal="center" vertical="center"/>
    </xf>
    <xf numFmtId="0" fontId="0" fillId="8" borderId="6" xfId="0" applyFill="1" applyBorder="1" applyAlignment="1">
      <alignment vertical="center"/>
    </xf>
    <xf numFmtId="0" fontId="0" fillId="8" borderId="7" xfId="0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6" fillId="8" borderId="5" xfId="0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6" fillId="5" borderId="7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Border="1" applyAlignment="1">
      <alignment vertical="center"/>
    </xf>
    <xf numFmtId="0" fontId="6" fillId="5" borderId="8" xfId="0" applyFont="1" applyFill="1" applyBorder="1" applyAlignment="1">
      <alignment horizontal="right" vertical="center"/>
    </xf>
    <xf numFmtId="0" fontId="0" fillId="5" borderId="8" xfId="0" applyFill="1" applyBorder="1" applyAlignment="1">
      <alignment horizontal="right" vertical="center"/>
    </xf>
    <xf numFmtId="0" fontId="0" fillId="5" borderId="8" xfId="0" applyFill="1" applyBorder="1" applyAlignment="1">
      <alignment vertical="center"/>
    </xf>
    <xf numFmtId="0" fontId="0" fillId="8" borderId="6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5" borderId="7" xfId="0" applyFill="1" applyBorder="1" applyAlignment="1">
      <alignment horizontal="right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0" fillId="5" borderId="6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8" fillId="13" borderId="2" xfId="0" applyFont="1" applyFill="1" applyBorder="1" applyAlignment="1">
      <alignment horizontal="left" vertical="justify"/>
    </xf>
    <xf numFmtId="0" fontId="38" fillId="13" borderId="3" xfId="0" applyFont="1" applyFill="1" applyBorder="1" applyAlignment="1">
      <alignment horizontal="left" vertical="justify"/>
    </xf>
    <xf numFmtId="0" fontId="38" fillId="13" borderId="4" xfId="0" applyFont="1" applyFill="1" applyBorder="1" applyAlignment="1">
      <alignment horizontal="left" vertical="justify"/>
    </xf>
    <xf numFmtId="0" fontId="6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0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7" fillId="0" borderId="6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27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25" fillId="8" borderId="5" xfId="0" applyFont="1" applyFill="1" applyBorder="1" applyAlignment="1">
      <alignment vertical="center"/>
    </xf>
    <xf numFmtId="0" fontId="0" fillId="8" borderId="6" xfId="0" applyFill="1" applyBorder="1" applyAlignment="1"/>
    <xf numFmtId="0" fontId="6" fillId="8" borderId="8" xfId="0" applyFont="1" applyFill="1" applyBorder="1" applyAlignment="1">
      <alignment horizontal="right" vertical="center"/>
    </xf>
    <xf numFmtId="0" fontId="0" fillId="8" borderId="8" xfId="0" applyFill="1" applyBorder="1" applyAlignment="1">
      <alignment horizontal="right" vertical="center"/>
    </xf>
    <xf numFmtId="49" fontId="8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6" fillId="8" borderId="5" xfId="0" applyFont="1" applyFill="1" applyBorder="1" applyAlignment="1">
      <alignment horizontal="right" vertical="center"/>
    </xf>
    <xf numFmtId="0" fontId="0" fillId="8" borderId="6" xfId="0" applyFill="1" applyBorder="1" applyAlignment="1">
      <alignment horizontal="right" vertical="center"/>
    </xf>
    <xf numFmtId="0" fontId="0" fillId="8" borderId="7" xfId="0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20" xfId="0" applyFont="1" applyFill="1" applyBorder="1" applyAlignment="1">
      <alignment horizontal="left" vertical="center"/>
    </xf>
    <xf numFmtId="0" fontId="15" fillId="0" borderId="20" xfId="0" applyFont="1" applyBorder="1" applyAlignment="1">
      <alignment horizontal="left"/>
    </xf>
    <xf numFmtId="49" fontId="28" fillId="0" borderId="5" xfId="0" applyNumberFormat="1" applyFont="1" applyFill="1" applyBorder="1" applyAlignment="1">
      <alignment horizontal="justify" vertical="center" wrapText="1"/>
    </xf>
    <xf numFmtId="0" fontId="32" fillId="0" borderId="6" xfId="0" applyFont="1" applyFill="1" applyBorder="1" applyAlignment="1">
      <alignment horizontal="justify" vertical="center" wrapText="1"/>
    </xf>
    <xf numFmtId="0" fontId="32" fillId="0" borderId="7" xfId="0" applyFont="1" applyFill="1" applyBorder="1" applyAlignment="1">
      <alignment horizontal="justify" vertical="center" wrapText="1"/>
    </xf>
    <xf numFmtId="49" fontId="6" fillId="8" borderId="8" xfId="0" applyNumberFormat="1" applyFont="1" applyFill="1" applyBorder="1" applyAlignment="1">
      <alignment horizontal="left" vertical="center" wrapText="1"/>
    </xf>
    <xf numFmtId="0" fontId="0" fillId="8" borderId="8" xfId="0" applyFill="1" applyBorder="1" applyAlignment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49" fontId="6" fillId="5" borderId="5" xfId="0" applyNumberFormat="1" applyFont="1" applyFill="1" applyBorder="1" applyAlignment="1">
      <alignment horizontal="right" vertical="center" wrapText="1"/>
    </xf>
    <xf numFmtId="0" fontId="0" fillId="5" borderId="6" xfId="0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6" fillId="0" borderId="8" xfId="0" applyFont="1" applyFill="1" applyBorder="1" applyAlignment="1"/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7" fillId="5" borderId="8" xfId="0" applyFont="1" applyFill="1" applyBorder="1" applyAlignment="1">
      <alignment horizontal="right" vertical="center"/>
    </xf>
    <xf numFmtId="0" fontId="33" fillId="0" borderId="8" xfId="0" applyFont="1" applyBorder="1" applyAlignment="1">
      <alignment vertical="center"/>
    </xf>
    <xf numFmtId="4" fontId="9" fillId="5" borderId="8" xfId="0" applyNumberFormat="1" applyFont="1" applyFill="1" applyBorder="1" applyAlignment="1">
      <alignment horizontal="center" vertical="center"/>
    </xf>
    <xf numFmtId="0" fontId="33" fillId="0" borderId="8" xfId="0" applyFont="1" applyBorder="1" applyAlignment="1"/>
    <xf numFmtId="0" fontId="6" fillId="8" borderId="21" xfId="0" applyFont="1" applyFill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/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0" xfId="0" applyFont="1" applyBorder="1" applyAlignment="1"/>
    <xf numFmtId="0" fontId="6" fillId="8" borderId="5" xfId="0" applyFont="1" applyFill="1" applyBorder="1" applyAlignment="1">
      <alignment horizontal="left"/>
    </xf>
    <xf numFmtId="0" fontId="6" fillId="8" borderId="6" xfId="0" applyFont="1" applyFill="1" applyBorder="1" applyAlignment="1">
      <alignment horizontal="left"/>
    </xf>
    <xf numFmtId="0" fontId="6" fillId="8" borderId="7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left" vertical="center" wrapText="1"/>
    </xf>
    <xf numFmtId="164" fontId="29" fillId="0" borderId="5" xfId="0" applyNumberFormat="1" applyFont="1" applyFill="1" applyBorder="1" applyAlignment="1">
      <alignment horizontal="center" vertical="center" wrapText="1"/>
    </xf>
    <xf numFmtId="164" fontId="29" fillId="0" borderId="6" xfId="0" applyNumberFormat="1" applyFont="1" applyBorder="1" applyAlignment="1">
      <alignment horizontal="center" vertical="center" wrapText="1"/>
    </xf>
    <xf numFmtId="164" fontId="29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/>
    <xf numFmtId="4" fontId="6" fillId="0" borderId="8" xfId="0" applyNumberFormat="1" applyFont="1" applyBorder="1" applyAlignment="1">
      <alignment horizontal="center" vertical="center" wrapText="1"/>
    </xf>
    <xf numFmtId="0" fontId="6" fillId="7" borderId="5" xfId="0" applyFont="1" applyFill="1" applyBorder="1" applyAlignment="1">
      <alignment horizontal="justify" vertical="center" wrapText="1"/>
    </xf>
    <xf numFmtId="0" fontId="6" fillId="7" borderId="6" xfId="0" applyFont="1" applyFill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top"/>
    </xf>
    <xf numFmtId="0" fontId="6" fillId="0" borderId="6" xfId="0" applyFont="1" applyBorder="1" applyAlignment="1">
      <alignment horizontal="justify" vertical="top"/>
    </xf>
    <xf numFmtId="0" fontId="0" fillId="0" borderId="7" xfId="0" applyBorder="1" applyAlignment="1"/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6" fillId="8" borderId="22" xfId="0" applyFont="1" applyFill="1" applyBorder="1" applyAlignment="1">
      <alignment horizontal="center"/>
    </xf>
    <xf numFmtId="0" fontId="16" fillId="0" borderId="22" xfId="0" applyFont="1" applyBorder="1" applyAlignment="1"/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164" fontId="29" fillId="0" borderId="5" xfId="0" applyNumberFormat="1" applyFont="1" applyFill="1" applyBorder="1" applyAlignment="1">
      <alignment horizontal="center" vertical="center"/>
    </xf>
    <xf numFmtId="164" fontId="29" fillId="0" borderId="6" xfId="0" applyNumberFormat="1" applyFont="1" applyFill="1" applyBorder="1" applyAlignment="1">
      <alignment horizontal="center" vertical="center"/>
    </xf>
    <xf numFmtId="164" fontId="16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horizontal="justify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6" fillId="0" borderId="5" xfId="0" applyFont="1" applyBorder="1" applyAlignment="1">
      <alignment horizontal="justify" wrapText="1"/>
    </xf>
    <xf numFmtId="0" fontId="6" fillId="0" borderId="6" xfId="0" applyFont="1" applyBorder="1" applyAlignment="1">
      <alignment horizontal="justify" wrapText="1"/>
    </xf>
    <xf numFmtId="0" fontId="6" fillId="0" borderId="7" xfId="0" applyFont="1" applyBorder="1" applyAlignment="1">
      <alignment horizontal="justify" wrapText="1"/>
    </xf>
    <xf numFmtId="0" fontId="6" fillId="7" borderId="8" xfId="0" applyFont="1" applyFill="1" applyBorder="1" applyAlignment="1">
      <alignment horizontal="center"/>
    </xf>
    <xf numFmtId="0" fontId="0" fillId="0" borderId="6" xfId="0" applyBorder="1" applyAlignment="1"/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justify" vertical="top"/>
    </xf>
    <xf numFmtId="0" fontId="6" fillId="4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top"/>
    </xf>
    <xf numFmtId="0" fontId="6" fillId="0" borderId="9" xfId="0" applyFont="1" applyBorder="1" applyAlignment="1">
      <alignment horizontal="center" vertical="center"/>
    </xf>
    <xf numFmtId="0" fontId="16" fillId="4" borderId="16" xfId="0" applyFont="1" applyFill="1" applyBorder="1" applyAlignment="1">
      <alignment horizontal="center"/>
    </xf>
    <xf numFmtId="0" fontId="16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164" fontId="29" fillId="0" borderId="1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right" vertical="center"/>
    </xf>
    <xf numFmtId="4" fontId="9" fillId="3" borderId="1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 vertical="center" wrapText="1"/>
    </xf>
    <xf numFmtId="164" fontId="2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justify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justify"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right" vertical="center" wrapText="1"/>
    </xf>
    <xf numFmtId="0" fontId="25" fillId="4" borderId="2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right" vertical="center"/>
    </xf>
    <xf numFmtId="49" fontId="27" fillId="0" borderId="1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4" fontId="11" fillId="0" borderId="5" xfId="0" applyNumberFormat="1" applyFont="1" applyFill="1" applyBorder="1" applyAlignment="1">
      <alignment horizontal="right" vertical="center" wrapText="1"/>
    </xf>
    <xf numFmtId="0" fontId="14" fillId="0" borderId="7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right" vertical="center"/>
      <protection locked="0"/>
    </xf>
    <xf numFmtId="14" fontId="12" fillId="0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47" fillId="0" borderId="22" xfId="0" applyFont="1" applyBorder="1"/>
    <xf numFmtId="0" fontId="0" fillId="0" borderId="22" xfId="0" applyBorder="1"/>
    <xf numFmtId="43" fontId="0" fillId="0" borderId="22" xfId="1" applyFont="1" applyBorder="1"/>
    <xf numFmtId="0" fontId="0" fillId="0" borderId="26" xfId="0" applyBorder="1"/>
    <xf numFmtId="0" fontId="0" fillId="0" borderId="18" xfId="0" applyBorder="1"/>
    <xf numFmtId="0" fontId="0" fillId="0" borderId="23" xfId="0" applyBorder="1"/>
    <xf numFmtId="0" fontId="46" fillId="11" borderId="8" xfId="0" applyFont="1" applyFill="1" applyBorder="1" applyAlignment="1">
      <alignment horizontal="center" vertical="top" wrapText="1"/>
    </xf>
    <xf numFmtId="0" fontId="48" fillId="0" borderId="19" xfId="0" applyFont="1" applyBorder="1"/>
    <xf numFmtId="0" fontId="0" fillId="0" borderId="20" xfId="0" applyBorder="1"/>
    <xf numFmtId="0" fontId="0" fillId="12" borderId="20" xfId="0" applyFill="1" applyBorder="1"/>
    <xf numFmtId="49" fontId="46" fillId="11" borderId="0" xfId="1" applyNumberFormat="1" applyFont="1" applyFill="1" applyBorder="1" applyAlignment="1">
      <alignment horizontal="center" wrapText="1"/>
    </xf>
    <xf numFmtId="43" fontId="46" fillId="11" borderId="0" xfId="1" applyFont="1" applyFill="1" applyBorder="1" applyAlignment="1">
      <alignment horizontal="center" wrapText="1"/>
    </xf>
    <xf numFmtId="43" fontId="45" fillId="0" borderId="0" xfId="1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0" fontId="45" fillId="0" borderId="0" xfId="1" applyNumberFormat="1" applyFont="1" applyFill="1" applyBorder="1" applyAlignment="1">
      <alignment horizontal="center" wrapText="1"/>
    </xf>
    <xf numFmtId="43" fontId="0" fillId="0" borderId="8" xfId="0" applyNumberFormat="1" applyBorder="1"/>
    <xf numFmtId="43" fontId="43" fillId="0" borderId="8" xfId="0" applyNumberFormat="1" applyFont="1" applyBorder="1"/>
    <xf numFmtId="43" fontId="43" fillId="12" borderId="8" xfId="0" applyNumberFormat="1" applyFont="1" applyFill="1" applyBorder="1"/>
    <xf numFmtId="43" fontId="46" fillId="0" borderId="0" xfId="1" applyFont="1" applyFill="1" applyBorder="1" applyAlignment="1">
      <alignment horizontal="center" wrapText="1"/>
    </xf>
    <xf numFmtId="49" fontId="46" fillId="0" borderId="0" xfId="1" applyNumberFormat="1" applyFont="1" applyFill="1" applyBorder="1" applyAlignment="1">
      <alignment horizontal="center" wrapText="1"/>
    </xf>
    <xf numFmtId="0" fontId="0" fillId="0" borderId="19" xfId="0" applyBorder="1"/>
    <xf numFmtId="0" fontId="0" fillId="0" borderId="0" xfId="0" applyFill="1" applyBorder="1"/>
    <xf numFmtId="0" fontId="0" fillId="0" borderId="0" xfId="1" applyNumberFormat="1" applyFont="1" applyFill="1" applyBorder="1"/>
  </cellXfs>
  <cellStyles count="4">
    <cellStyle name="Moeda" xfId="2" builtinId="4"/>
    <cellStyle name="Normal" xfId="0" builtinId="0"/>
    <cellStyle name="Porcentagem" xfId="3" builtinId="5"/>
    <cellStyle name="Separador de milhares" xfId="1" builtinId="3"/>
  </cellStyles>
  <dxfs count="0"/>
  <tableStyles count="0" defaultTableStyle="TableStyleMedium9" defaultPivotStyle="PivotStyleLight16"/>
  <colors>
    <mruColors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B2:IW250"/>
  <sheetViews>
    <sheetView tabSelected="1" zoomScale="120" zoomScaleNormal="120" workbookViewId="0">
      <selection activeCell="B2" sqref="B2:J2"/>
    </sheetView>
  </sheetViews>
  <sheetFormatPr defaultRowHeight="12"/>
  <cols>
    <col min="1" max="1" width="1.85546875" style="1" customWidth="1"/>
    <col min="2" max="2" width="15.28515625" style="1" customWidth="1"/>
    <col min="3" max="3" width="11.140625" style="1" customWidth="1"/>
    <col min="4" max="4" width="13.28515625" style="1" customWidth="1"/>
    <col min="5" max="5" width="10.140625" style="1" customWidth="1"/>
    <col min="6" max="6" width="12.42578125" style="1" bestFit="1" customWidth="1"/>
    <col min="7" max="7" width="11.28515625" style="1" bestFit="1" customWidth="1"/>
    <col min="8" max="8" width="9.85546875" style="1" customWidth="1"/>
    <col min="9" max="9" width="11.5703125" style="1" customWidth="1"/>
    <col min="10" max="10" width="15.5703125" style="69" customWidth="1"/>
    <col min="11" max="11" width="17" style="1" customWidth="1"/>
    <col min="12" max="12" width="11.140625" style="1" customWidth="1"/>
    <col min="13" max="13" width="7.42578125" style="1" customWidth="1"/>
    <col min="14" max="14" width="6.5703125" style="1" customWidth="1"/>
    <col min="15" max="17" width="9.28515625" style="1" bestFit="1" customWidth="1"/>
    <col min="18" max="257" width="9.140625" style="1"/>
    <col min="258" max="258" width="15.28515625" style="1" customWidth="1"/>
    <col min="259" max="259" width="11.140625" style="1" customWidth="1"/>
    <col min="260" max="260" width="13.28515625" style="1" customWidth="1"/>
    <col min="261" max="261" width="10.140625" style="1" customWidth="1"/>
    <col min="262" max="262" width="12.42578125" style="1" bestFit="1" customWidth="1"/>
    <col min="263" max="263" width="11.28515625" style="1" bestFit="1" customWidth="1"/>
    <col min="264" max="264" width="9.85546875" style="1" customWidth="1"/>
    <col min="265" max="265" width="11.28515625" style="1" customWidth="1"/>
    <col min="266" max="266" width="14.5703125" style="1" customWidth="1"/>
    <col min="267" max="267" width="10.7109375" style="1" customWidth="1"/>
    <col min="268" max="268" width="11.140625" style="1" customWidth="1"/>
    <col min="269" max="269" width="7.42578125" style="1" customWidth="1"/>
    <col min="270" max="270" width="6.5703125" style="1" customWidth="1"/>
    <col min="271" max="272" width="9.28515625" style="1" bestFit="1" customWidth="1"/>
    <col min="273" max="513" width="9.140625" style="1"/>
    <col min="514" max="514" width="15.28515625" style="1" customWidth="1"/>
    <col min="515" max="515" width="11.140625" style="1" customWidth="1"/>
    <col min="516" max="516" width="13.28515625" style="1" customWidth="1"/>
    <col min="517" max="517" width="10.140625" style="1" customWidth="1"/>
    <col min="518" max="518" width="12.42578125" style="1" bestFit="1" customWidth="1"/>
    <col min="519" max="519" width="11.28515625" style="1" bestFit="1" customWidth="1"/>
    <col min="520" max="520" width="9.85546875" style="1" customWidth="1"/>
    <col min="521" max="521" width="11.28515625" style="1" customWidth="1"/>
    <col min="522" max="522" width="14.5703125" style="1" customWidth="1"/>
    <col min="523" max="523" width="10.7109375" style="1" customWidth="1"/>
    <col min="524" max="524" width="11.140625" style="1" customWidth="1"/>
    <col min="525" max="525" width="7.42578125" style="1" customWidth="1"/>
    <col min="526" max="526" width="6.5703125" style="1" customWidth="1"/>
    <col min="527" max="528" width="9.28515625" style="1" bestFit="1" customWidth="1"/>
    <col min="529" max="769" width="9.140625" style="1"/>
    <col min="770" max="770" width="15.28515625" style="1" customWidth="1"/>
    <col min="771" max="771" width="11.140625" style="1" customWidth="1"/>
    <col min="772" max="772" width="13.28515625" style="1" customWidth="1"/>
    <col min="773" max="773" width="10.140625" style="1" customWidth="1"/>
    <col min="774" max="774" width="12.42578125" style="1" bestFit="1" customWidth="1"/>
    <col min="775" max="775" width="11.28515625" style="1" bestFit="1" customWidth="1"/>
    <col min="776" max="776" width="9.85546875" style="1" customWidth="1"/>
    <col min="777" max="777" width="11.28515625" style="1" customWidth="1"/>
    <col min="778" max="778" width="14.5703125" style="1" customWidth="1"/>
    <col min="779" max="779" width="10.7109375" style="1" customWidth="1"/>
    <col min="780" max="780" width="11.140625" style="1" customWidth="1"/>
    <col min="781" max="781" width="7.42578125" style="1" customWidth="1"/>
    <col min="782" max="782" width="6.5703125" style="1" customWidth="1"/>
    <col min="783" max="784" width="9.28515625" style="1" bestFit="1" customWidth="1"/>
    <col min="785" max="1025" width="9.140625" style="1"/>
    <col min="1026" max="1026" width="15.28515625" style="1" customWidth="1"/>
    <col min="1027" max="1027" width="11.140625" style="1" customWidth="1"/>
    <col min="1028" max="1028" width="13.28515625" style="1" customWidth="1"/>
    <col min="1029" max="1029" width="10.140625" style="1" customWidth="1"/>
    <col min="1030" max="1030" width="12.42578125" style="1" bestFit="1" customWidth="1"/>
    <col min="1031" max="1031" width="11.28515625" style="1" bestFit="1" customWidth="1"/>
    <col min="1032" max="1032" width="9.85546875" style="1" customWidth="1"/>
    <col min="1033" max="1033" width="11.28515625" style="1" customWidth="1"/>
    <col min="1034" max="1034" width="14.5703125" style="1" customWidth="1"/>
    <col min="1035" max="1035" width="10.7109375" style="1" customWidth="1"/>
    <col min="1036" max="1036" width="11.140625" style="1" customWidth="1"/>
    <col min="1037" max="1037" width="7.42578125" style="1" customWidth="1"/>
    <col min="1038" max="1038" width="6.5703125" style="1" customWidth="1"/>
    <col min="1039" max="1040" width="9.28515625" style="1" bestFit="1" customWidth="1"/>
    <col min="1041" max="1281" width="9.140625" style="1"/>
    <col min="1282" max="1282" width="15.28515625" style="1" customWidth="1"/>
    <col min="1283" max="1283" width="11.140625" style="1" customWidth="1"/>
    <col min="1284" max="1284" width="13.28515625" style="1" customWidth="1"/>
    <col min="1285" max="1285" width="10.140625" style="1" customWidth="1"/>
    <col min="1286" max="1286" width="12.42578125" style="1" bestFit="1" customWidth="1"/>
    <col min="1287" max="1287" width="11.28515625" style="1" bestFit="1" customWidth="1"/>
    <col min="1288" max="1288" width="9.85546875" style="1" customWidth="1"/>
    <col min="1289" max="1289" width="11.28515625" style="1" customWidth="1"/>
    <col min="1290" max="1290" width="14.5703125" style="1" customWidth="1"/>
    <col min="1291" max="1291" width="10.7109375" style="1" customWidth="1"/>
    <col min="1292" max="1292" width="11.140625" style="1" customWidth="1"/>
    <col min="1293" max="1293" width="7.42578125" style="1" customWidth="1"/>
    <col min="1294" max="1294" width="6.5703125" style="1" customWidth="1"/>
    <col min="1295" max="1296" width="9.28515625" style="1" bestFit="1" customWidth="1"/>
    <col min="1297" max="1537" width="9.140625" style="1"/>
    <col min="1538" max="1538" width="15.28515625" style="1" customWidth="1"/>
    <col min="1539" max="1539" width="11.140625" style="1" customWidth="1"/>
    <col min="1540" max="1540" width="13.28515625" style="1" customWidth="1"/>
    <col min="1541" max="1541" width="10.140625" style="1" customWidth="1"/>
    <col min="1542" max="1542" width="12.42578125" style="1" bestFit="1" customWidth="1"/>
    <col min="1543" max="1543" width="11.28515625" style="1" bestFit="1" customWidth="1"/>
    <col min="1544" max="1544" width="9.85546875" style="1" customWidth="1"/>
    <col min="1545" max="1545" width="11.28515625" style="1" customWidth="1"/>
    <col min="1546" max="1546" width="14.5703125" style="1" customWidth="1"/>
    <col min="1547" max="1547" width="10.7109375" style="1" customWidth="1"/>
    <col min="1548" max="1548" width="11.140625" style="1" customWidth="1"/>
    <col min="1549" max="1549" width="7.42578125" style="1" customWidth="1"/>
    <col min="1550" max="1550" width="6.5703125" style="1" customWidth="1"/>
    <col min="1551" max="1552" width="9.28515625" style="1" bestFit="1" customWidth="1"/>
    <col min="1553" max="1793" width="9.140625" style="1"/>
    <col min="1794" max="1794" width="15.28515625" style="1" customWidth="1"/>
    <col min="1795" max="1795" width="11.140625" style="1" customWidth="1"/>
    <col min="1796" max="1796" width="13.28515625" style="1" customWidth="1"/>
    <col min="1797" max="1797" width="10.140625" style="1" customWidth="1"/>
    <col min="1798" max="1798" width="12.42578125" style="1" bestFit="1" customWidth="1"/>
    <col min="1799" max="1799" width="11.28515625" style="1" bestFit="1" customWidth="1"/>
    <col min="1800" max="1800" width="9.85546875" style="1" customWidth="1"/>
    <col min="1801" max="1801" width="11.28515625" style="1" customWidth="1"/>
    <col min="1802" max="1802" width="14.5703125" style="1" customWidth="1"/>
    <col min="1803" max="1803" width="10.7109375" style="1" customWidth="1"/>
    <col min="1804" max="1804" width="11.140625" style="1" customWidth="1"/>
    <col min="1805" max="1805" width="7.42578125" style="1" customWidth="1"/>
    <col min="1806" max="1806" width="6.5703125" style="1" customWidth="1"/>
    <col min="1807" max="1808" width="9.28515625" style="1" bestFit="1" customWidth="1"/>
    <col min="1809" max="2049" width="9.140625" style="1"/>
    <col min="2050" max="2050" width="15.28515625" style="1" customWidth="1"/>
    <col min="2051" max="2051" width="11.140625" style="1" customWidth="1"/>
    <col min="2052" max="2052" width="13.28515625" style="1" customWidth="1"/>
    <col min="2053" max="2053" width="10.140625" style="1" customWidth="1"/>
    <col min="2054" max="2054" width="12.42578125" style="1" bestFit="1" customWidth="1"/>
    <col min="2055" max="2055" width="11.28515625" style="1" bestFit="1" customWidth="1"/>
    <col min="2056" max="2056" width="9.85546875" style="1" customWidth="1"/>
    <col min="2057" max="2057" width="11.28515625" style="1" customWidth="1"/>
    <col min="2058" max="2058" width="14.5703125" style="1" customWidth="1"/>
    <col min="2059" max="2059" width="10.7109375" style="1" customWidth="1"/>
    <col min="2060" max="2060" width="11.140625" style="1" customWidth="1"/>
    <col min="2061" max="2061" width="7.42578125" style="1" customWidth="1"/>
    <col min="2062" max="2062" width="6.5703125" style="1" customWidth="1"/>
    <col min="2063" max="2064" width="9.28515625" style="1" bestFit="1" customWidth="1"/>
    <col min="2065" max="2305" width="9.140625" style="1"/>
    <col min="2306" max="2306" width="15.28515625" style="1" customWidth="1"/>
    <col min="2307" max="2307" width="11.140625" style="1" customWidth="1"/>
    <col min="2308" max="2308" width="13.28515625" style="1" customWidth="1"/>
    <col min="2309" max="2309" width="10.140625" style="1" customWidth="1"/>
    <col min="2310" max="2310" width="12.42578125" style="1" bestFit="1" customWidth="1"/>
    <col min="2311" max="2311" width="11.28515625" style="1" bestFit="1" customWidth="1"/>
    <col min="2312" max="2312" width="9.85546875" style="1" customWidth="1"/>
    <col min="2313" max="2313" width="11.28515625" style="1" customWidth="1"/>
    <col min="2314" max="2314" width="14.5703125" style="1" customWidth="1"/>
    <col min="2315" max="2315" width="10.7109375" style="1" customWidth="1"/>
    <col min="2316" max="2316" width="11.140625" style="1" customWidth="1"/>
    <col min="2317" max="2317" width="7.42578125" style="1" customWidth="1"/>
    <col min="2318" max="2318" width="6.5703125" style="1" customWidth="1"/>
    <col min="2319" max="2320" width="9.28515625" style="1" bestFit="1" customWidth="1"/>
    <col min="2321" max="2561" width="9.140625" style="1"/>
    <col min="2562" max="2562" width="15.28515625" style="1" customWidth="1"/>
    <col min="2563" max="2563" width="11.140625" style="1" customWidth="1"/>
    <col min="2564" max="2564" width="13.28515625" style="1" customWidth="1"/>
    <col min="2565" max="2565" width="10.140625" style="1" customWidth="1"/>
    <col min="2566" max="2566" width="12.42578125" style="1" bestFit="1" customWidth="1"/>
    <col min="2567" max="2567" width="11.28515625" style="1" bestFit="1" customWidth="1"/>
    <col min="2568" max="2568" width="9.85546875" style="1" customWidth="1"/>
    <col min="2569" max="2569" width="11.28515625" style="1" customWidth="1"/>
    <col min="2570" max="2570" width="14.5703125" style="1" customWidth="1"/>
    <col min="2571" max="2571" width="10.7109375" style="1" customWidth="1"/>
    <col min="2572" max="2572" width="11.140625" style="1" customWidth="1"/>
    <col min="2573" max="2573" width="7.42578125" style="1" customWidth="1"/>
    <col min="2574" max="2574" width="6.5703125" style="1" customWidth="1"/>
    <col min="2575" max="2576" width="9.28515625" style="1" bestFit="1" customWidth="1"/>
    <col min="2577" max="2817" width="9.140625" style="1"/>
    <col min="2818" max="2818" width="15.28515625" style="1" customWidth="1"/>
    <col min="2819" max="2819" width="11.140625" style="1" customWidth="1"/>
    <col min="2820" max="2820" width="13.28515625" style="1" customWidth="1"/>
    <col min="2821" max="2821" width="10.140625" style="1" customWidth="1"/>
    <col min="2822" max="2822" width="12.42578125" style="1" bestFit="1" customWidth="1"/>
    <col min="2823" max="2823" width="11.28515625" style="1" bestFit="1" customWidth="1"/>
    <col min="2824" max="2824" width="9.85546875" style="1" customWidth="1"/>
    <col min="2825" max="2825" width="11.28515625" style="1" customWidth="1"/>
    <col min="2826" max="2826" width="14.5703125" style="1" customWidth="1"/>
    <col min="2827" max="2827" width="10.7109375" style="1" customWidth="1"/>
    <col min="2828" max="2828" width="11.140625" style="1" customWidth="1"/>
    <col min="2829" max="2829" width="7.42578125" style="1" customWidth="1"/>
    <col min="2830" max="2830" width="6.5703125" style="1" customWidth="1"/>
    <col min="2831" max="2832" width="9.28515625" style="1" bestFit="1" customWidth="1"/>
    <col min="2833" max="3073" width="9.140625" style="1"/>
    <col min="3074" max="3074" width="15.28515625" style="1" customWidth="1"/>
    <col min="3075" max="3075" width="11.140625" style="1" customWidth="1"/>
    <col min="3076" max="3076" width="13.28515625" style="1" customWidth="1"/>
    <col min="3077" max="3077" width="10.140625" style="1" customWidth="1"/>
    <col min="3078" max="3078" width="12.42578125" style="1" bestFit="1" customWidth="1"/>
    <col min="3079" max="3079" width="11.28515625" style="1" bestFit="1" customWidth="1"/>
    <col min="3080" max="3080" width="9.85546875" style="1" customWidth="1"/>
    <col min="3081" max="3081" width="11.28515625" style="1" customWidth="1"/>
    <col min="3082" max="3082" width="14.5703125" style="1" customWidth="1"/>
    <col min="3083" max="3083" width="10.7109375" style="1" customWidth="1"/>
    <col min="3084" max="3084" width="11.140625" style="1" customWidth="1"/>
    <col min="3085" max="3085" width="7.42578125" style="1" customWidth="1"/>
    <col min="3086" max="3086" width="6.5703125" style="1" customWidth="1"/>
    <col min="3087" max="3088" width="9.28515625" style="1" bestFit="1" customWidth="1"/>
    <col min="3089" max="3329" width="9.140625" style="1"/>
    <col min="3330" max="3330" width="15.28515625" style="1" customWidth="1"/>
    <col min="3331" max="3331" width="11.140625" style="1" customWidth="1"/>
    <col min="3332" max="3332" width="13.28515625" style="1" customWidth="1"/>
    <col min="3333" max="3333" width="10.140625" style="1" customWidth="1"/>
    <col min="3334" max="3334" width="12.42578125" style="1" bestFit="1" customWidth="1"/>
    <col min="3335" max="3335" width="11.28515625" style="1" bestFit="1" customWidth="1"/>
    <col min="3336" max="3336" width="9.85546875" style="1" customWidth="1"/>
    <col min="3337" max="3337" width="11.28515625" style="1" customWidth="1"/>
    <col min="3338" max="3338" width="14.5703125" style="1" customWidth="1"/>
    <col min="3339" max="3339" width="10.7109375" style="1" customWidth="1"/>
    <col min="3340" max="3340" width="11.140625" style="1" customWidth="1"/>
    <col min="3341" max="3341" width="7.42578125" style="1" customWidth="1"/>
    <col min="3342" max="3342" width="6.5703125" style="1" customWidth="1"/>
    <col min="3343" max="3344" width="9.28515625" style="1" bestFit="1" customWidth="1"/>
    <col min="3345" max="3585" width="9.140625" style="1"/>
    <col min="3586" max="3586" width="15.28515625" style="1" customWidth="1"/>
    <col min="3587" max="3587" width="11.140625" style="1" customWidth="1"/>
    <col min="3588" max="3588" width="13.28515625" style="1" customWidth="1"/>
    <col min="3589" max="3589" width="10.140625" style="1" customWidth="1"/>
    <col min="3590" max="3590" width="12.42578125" style="1" bestFit="1" customWidth="1"/>
    <col min="3591" max="3591" width="11.28515625" style="1" bestFit="1" customWidth="1"/>
    <col min="3592" max="3592" width="9.85546875" style="1" customWidth="1"/>
    <col min="3593" max="3593" width="11.28515625" style="1" customWidth="1"/>
    <col min="3594" max="3594" width="14.5703125" style="1" customWidth="1"/>
    <col min="3595" max="3595" width="10.7109375" style="1" customWidth="1"/>
    <col min="3596" max="3596" width="11.140625" style="1" customWidth="1"/>
    <col min="3597" max="3597" width="7.42578125" style="1" customWidth="1"/>
    <col min="3598" max="3598" width="6.5703125" style="1" customWidth="1"/>
    <col min="3599" max="3600" width="9.28515625" style="1" bestFit="1" customWidth="1"/>
    <col min="3601" max="3841" width="9.140625" style="1"/>
    <col min="3842" max="3842" width="15.28515625" style="1" customWidth="1"/>
    <col min="3843" max="3843" width="11.140625" style="1" customWidth="1"/>
    <col min="3844" max="3844" width="13.28515625" style="1" customWidth="1"/>
    <col min="3845" max="3845" width="10.140625" style="1" customWidth="1"/>
    <col min="3846" max="3846" width="12.42578125" style="1" bestFit="1" customWidth="1"/>
    <col min="3847" max="3847" width="11.28515625" style="1" bestFit="1" customWidth="1"/>
    <col min="3848" max="3848" width="9.85546875" style="1" customWidth="1"/>
    <col min="3849" max="3849" width="11.28515625" style="1" customWidth="1"/>
    <col min="3850" max="3850" width="14.5703125" style="1" customWidth="1"/>
    <col min="3851" max="3851" width="10.7109375" style="1" customWidth="1"/>
    <col min="3852" max="3852" width="11.140625" style="1" customWidth="1"/>
    <col min="3853" max="3853" width="7.42578125" style="1" customWidth="1"/>
    <col min="3854" max="3854" width="6.5703125" style="1" customWidth="1"/>
    <col min="3855" max="3856" width="9.28515625" style="1" bestFit="1" customWidth="1"/>
    <col min="3857" max="4097" width="9.140625" style="1"/>
    <col min="4098" max="4098" width="15.28515625" style="1" customWidth="1"/>
    <col min="4099" max="4099" width="11.140625" style="1" customWidth="1"/>
    <col min="4100" max="4100" width="13.28515625" style="1" customWidth="1"/>
    <col min="4101" max="4101" width="10.140625" style="1" customWidth="1"/>
    <col min="4102" max="4102" width="12.42578125" style="1" bestFit="1" customWidth="1"/>
    <col min="4103" max="4103" width="11.28515625" style="1" bestFit="1" customWidth="1"/>
    <col min="4104" max="4104" width="9.85546875" style="1" customWidth="1"/>
    <col min="4105" max="4105" width="11.28515625" style="1" customWidth="1"/>
    <col min="4106" max="4106" width="14.5703125" style="1" customWidth="1"/>
    <col min="4107" max="4107" width="10.7109375" style="1" customWidth="1"/>
    <col min="4108" max="4108" width="11.140625" style="1" customWidth="1"/>
    <col min="4109" max="4109" width="7.42578125" style="1" customWidth="1"/>
    <col min="4110" max="4110" width="6.5703125" style="1" customWidth="1"/>
    <col min="4111" max="4112" width="9.28515625" style="1" bestFit="1" customWidth="1"/>
    <col min="4113" max="4353" width="9.140625" style="1"/>
    <col min="4354" max="4354" width="15.28515625" style="1" customWidth="1"/>
    <col min="4355" max="4355" width="11.140625" style="1" customWidth="1"/>
    <col min="4356" max="4356" width="13.28515625" style="1" customWidth="1"/>
    <col min="4357" max="4357" width="10.140625" style="1" customWidth="1"/>
    <col min="4358" max="4358" width="12.42578125" style="1" bestFit="1" customWidth="1"/>
    <col min="4359" max="4359" width="11.28515625" style="1" bestFit="1" customWidth="1"/>
    <col min="4360" max="4360" width="9.85546875" style="1" customWidth="1"/>
    <col min="4361" max="4361" width="11.28515625" style="1" customWidth="1"/>
    <col min="4362" max="4362" width="14.5703125" style="1" customWidth="1"/>
    <col min="4363" max="4363" width="10.7109375" style="1" customWidth="1"/>
    <col min="4364" max="4364" width="11.140625" style="1" customWidth="1"/>
    <col min="4365" max="4365" width="7.42578125" style="1" customWidth="1"/>
    <col min="4366" max="4366" width="6.5703125" style="1" customWidth="1"/>
    <col min="4367" max="4368" width="9.28515625" style="1" bestFit="1" customWidth="1"/>
    <col min="4369" max="4609" width="9.140625" style="1"/>
    <col min="4610" max="4610" width="15.28515625" style="1" customWidth="1"/>
    <col min="4611" max="4611" width="11.140625" style="1" customWidth="1"/>
    <col min="4612" max="4612" width="13.28515625" style="1" customWidth="1"/>
    <col min="4613" max="4613" width="10.140625" style="1" customWidth="1"/>
    <col min="4614" max="4614" width="12.42578125" style="1" bestFit="1" customWidth="1"/>
    <col min="4615" max="4615" width="11.28515625" style="1" bestFit="1" customWidth="1"/>
    <col min="4616" max="4616" width="9.85546875" style="1" customWidth="1"/>
    <col min="4617" max="4617" width="11.28515625" style="1" customWidth="1"/>
    <col min="4618" max="4618" width="14.5703125" style="1" customWidth="1"/>
    <col min="4619" max="4619" width="10.7109375" style="1" customWidth="1"/>
    <col min="4620" max="4620" width="11.140625" style="1" customWidth="1"/>
    <col min="4621" max="4621" width="7.42578125" style="1" customWidth="1"/>
    <col min="4622" max="4622" width="6.5703125" style="1" customWidth="1"/>
    <col min="4623" max="4624" width="9.28515625" style="1" bestFit="1" customWidth="1"/>
    <col min="4625" max="4865" width="9.140625" style="1"/>
    <col min="4866" max="4866" width="15.28515625" style="1" customWidth="1"/>
    <col min="4867" max="4867" width="11.140625" style="1" customWidth="1"/>
    <col min="4868" max="4868" width="13.28515625" style="1" customWidth="1"/>
    <col min="4869" max="4869" width="10.140625" style="1" customWidth="1"/>
    <col min="4870" max="4870" width="12.42578125" style="1" bestFit="1" customWidth="1"/>
    <col min="4871" max="4871" width="11.28515625" style="1" bestFit="1" customWidth="1"/>
    <col min="4872" max="4872" width="9.85546875" style="1" customWidth="1"/>
    <col min="4873" max="4873" width="11.28515625" style="1" customWidth="1"/>
    <col min="4874" max="4874" width="14.5703125" style="1" customWidth="1"/>
    <col min="4875" max="4875" width="10.7109375" style="1" customWidth="1"/>
    <col min="4876" max="4876" width="11.140625" style="1" customWidth="1"/>
    <col min="4877" max="4877" width="7.42578125" style="1" customWidth="1"/>
    <col min="4878" max="4878" width="6.5703125" style="1" customWidth="1"/>
    <col min="4879" max="4880" width="9.28515625" style="1" bestFit="1" customWidth="1"/>
    <col min="4881" max="5121" width="9.140625" style="1"/>
    <col min="5122" max="5122" width="15.28515625" style="1" customWidth="1"/>
    <col min="5123" max="5123" width="11.140625" style="1" customWidth="1"/>
    <col min="5124" max="5124" width="13.28515625" style="1" customWidth="1"/>
    <col min="5125" max="5125" width="10.140625" style="1" customWidth="1"/>
    <col min="5126" max="5126" width="12.42578125" style="1" bestFit="1" customWidth="1"/>
    <col min="5127" max="5127" width="11.28515625" style="1" bestFit="1" customWidth="1"/>
    <col min="5128" max="5128" width="9.85546875" style="1" customWidth="1"/>
    <col min="5129" max="5129" width="11.28515625" style="1" customWidth="1"/>
    <col min="5130" max="5130" width="14.5703125" style="1" customWidth="1"/>
    <col min="5131" max="5131" width="10.7109375" style="1" customWidth="1"/>
    <col min="5132" max="5132" width="11.140625" style="1" customWidth="1"/>
    <col min="5133" max="5133" width="7.42578125" style="1" customWidth="1"/>
    <col min="5134" max="5134" width="6.5703125" style="1" customWidth="1"/>
    <col min="5135" max="5136" width="9.28515625" style="1" bestFit="1" customWidth="1"/>
    <col min="5137" max="5377" width="9.140625" style="1"/>
    <col min="5378" max="5378" width="15.28515625" style="1" customWidth="1"/>
    <col min="5379" max="5379" width="11.140625" style="1" customWidth="1"/>
    <col min="5380" max="5380" width="13.28515625" style="1" customWidth="1"/>
    <col min="5381" max="5381" width="10.140625" style="1" customWidth="1"/>
    <col min="5382" max="5382" width="12.42578125" style="1" bestFit="1" customWidth="1"/>
    <col min="5383" max="5383" width="11.28515625" style="1" bestFit="1" customWidth="1"/>
    <col min="5384" max="5384" width="9.85546875" style="1" customWidth="1"/>
    <col min="5385" max="5385" width="11.28515625" style="1" customWidth="1"/>
    <col min="5386" max="5386" width="14.5703125" style="1" customWidth="1"/>
    <col min="5387" max="5387" width="10.7109375" style="1" customWidth="1"/>
    <col min="5388" max="5388" width="11.140625" style="1" customWidth="1"/>
    <col min="5389" max="5389" width="7.42578125" style="1" customWidth="1"/>
    <col min="5390" max="5390" width="6.5703125" style="1" customWidth="1"/>
    <col min="5391" max="5392" width="9.28515625" style="1" bestFit="1" customWidth="1"/>
    <col min="5393" max="5633" width="9.140625" style="1"/>
    <col min="5634" max="5634" width="15.28515625" style="1" customWidth="1"/>
    <col min="5635" max="5635" width="11.140625" style="1" customWidth="1"/>
    <col min="5636" max="5636" width="13.28515625" style="1" customWidth="1"/>
    <col min="5637" max="5637" width="10.140625" style="1" customWidth="1"/>
    <col min="5638" max="5638" width="12.42578125" style="1" bestFit="1" customWidth="1"/>
    <col min="5639" max="5639" width="11.28515625" style="1" bestFit="1" customWidth="1"/>
    <col min="5640" max="5640" width="9.85546875" style="1" customWidth="1"/>
    <col min="5641" max="5641" width="11.28515625" style="1" customWidth="1"/>
    <col min="5642" max="5642" width="14.5703125" style="1" customWidth="1"/>
    <col min="5643" max="5643" width="10.7109375" style="1" customWidth="1"/>
    <col min="5644" max="5644" width="11.140625" style="1" customWidth="1"/>
    <col min="5645" max="5645" width="7.42578125" style="1" customWidth="1"/>
    <col min="5646" max="5646" width="6.5703125" style="1" customWidth="1"/>
    <col min="5647" max="5648" width="9.28515625" style="1" bestFit="1" customWidth="1"/>
    <col min="5649" max="5889" width="9.140625" style="1"/>
    <col min="5890" max="5890" width="15.28515625" style="1" customWidth="1"/>
    <col min="5891" max="5891" width="11.140625" style="1" customWidth="1"/>
    <col min="5892" max="5892" width="13.28515625" style="1" customWidth="1"/>
    <col min="5893" max="5893" width="10.140625" style="1" customWidth="1"/>
    <col min="5894" max="5894" width="12.42578125" style="1" bestFit="1" customWidth="1"/>
    <col min="5895" max="5895" width="11.28515625" style="1" bestFit="1" customWidth="1"/>
    <col min="5896" max="5896" width="9.85546875" style="1" customWidth="1"/>
    <col min="5897" max="5897" width="11.28515625" style="1" customWidth="1"/>
    <col min="5898" max="5898" width="14.5703125" style="1" customWidth="1"/>
    <col min="5899" max="5899" width="10.7109375" style="1" customWidth="1"/>
    <col min="5900" max="5900" width="11.140625" style="1" customWidth="1"/>
    <col min="5901" max="5901" width="7.42578125" style="1" customWidth="1"/>
    <col min="5902" max="5902" width="6.5703125" style="1" customWidth="1"/>
    <col min="5903" max="5904" width="9.28515625" style="1" bestFit="1" customWidth="1"/>
    <col min="5905" max="6145" width="9.140625" style="1"/>
    <col min="6146" max="6146" width="15.28515625" style="1" customWidth="1"/>
    <col min="6147" max="6147" width="11.140625" style="1" customWidth="1"/>
    <col min="6148" max="6148" width="13.28515625" style="1" customWidth="1"/>
    <col min="6149" max="6149" width="10.140625" style="1" customWidth="1"/>
    <col min="6150" max="6150" width="12.42578125" style="1" bestFit="1" customWidth="1"/>
    <col min="6151" max="6151" width="11.28515625" style="1" bestFit="1" customWidth="1"/>
    <col min="6152" max="6152" width="9.85546875" style="1" customWidth="1"/>
    <col min="6153" max="6153" width="11.28515625" style="1" customWidth="1"/>
    <col min="6154" max="6154" width="14.5703125" style="1" customWidth="1"/>
    <col min="6155" max="6155" width="10.7109375" style="1" customWidth="1"/>
    <col min="6156" max="6156" width="11.140625" style="1" customWidth="1"/>
    <col min="6157" max="6157" width="7.42578125" style="1" customWidth="1"/>
    <col min="6158" max="6158" width="6.5703125" style="1" customWidth="1"/>
    <col min="6159" max="6160" width="9.28515625" style="1" bestFit="1" customWidth="1"/>
    <col min="6161" max="6401" width="9.140625" style="1"/>
    <col min="6402" max="6402" width="15.28515625" style="1" customWidth="1"/>
    <col min="6403" max="6403" width="11.140625" style="1" customWidth="1"/>
    <col min="6404" max="6404" width="13.28515625" style="1" customWidth="1"/>
    <col min="6405" max="6405" width="10.140625" style="1" customWidth="1"/>
    <col min="6406" max="6406" width="12.42578125" style="1" bestFit="1" customWidth="1"/>
    <col min="6407" max="6407" width="11.28515625" style="1" bestFit="1" customWidth="1"/>
    <col min="6408" max="6408" width="9.85546875" style="1" customWidth="1"/>
    <col min="6409" max="6409" width="11.28515625" style="1" customWidth="1"/>
    <col min="6410" max="6410" width="14.5703125" style="1" customWidth="1"/>
    <col min="6411" max="6411" width="10.7109375" style="1" customWidth="1"/>
    <col min="6412" max="6412" width="11.140625" style="1" customWidth="1"/>
    <col min="6413" max="6413" width="7.42578125" style="1" customWidth="1"/>
    <col min="6414" max="6414" width="6.5703125" style="1" customWidth="1"/>
    <col min="6415" max="6416" width="9.28515625" style="1" bestFit="1" customWidth="1"/>
    <col min="6417" max="6657" width="9.140625" style="1"/>
    <col min="6658" max="6658" width="15.28515625" style="1" customWidth="1"/>
    <col min="6659" max="6659" width="11.140625" style="1" customWidth="1"/>
    <col min="6660" max="6660" width="13.28515625" style="1" customWidth="1"/>
    <col min="6661" max="6661" width="10.140625" style="1" customWidth="1"/>
    <col min="6662" max="6662" width="12.42578125" style="1" bestFit="1" customWidth="1"/>
    <col min="6663" max="6663" width="11.28515625" style="1" bestFit="1" customWidth="1"/>
    <col min="6664" max="6664" width="9.85546875" style="1" customWidth="1"/>
    <col min="6665" max="6665" width="11.28515625" style="1" customWidth="1"/>
    <col min="6666" max="6666" width="14.5703125" style="1" customWidth="1"/>
    <col min="6667" max="6667" width="10.7109375" style="1" customWidth="1"/>
    <col min="6668" max="6668" width="11.140625" style="1" customWidth="1"/>
    <col min="6669" max="6669" width="7.42578125" style="1" customWidth="1"/>
    <col min="6670" max="6670" width="6.5703125" style="1" customWidth="1"/>
    <col min="6671" max="6672" width="9.28515625" style="1" bestFit="1" customWidth="1"/>
    <col min="6673" max="6913" width="9.140625" style="1"/>
    <col min="6914" max="6914" width="15.28515625" style="1" customWidth="1"/>
    <col min="6915" max="6915" width="11.140625" style="1" customWidth="1"/>
    <col min="6916" max="6916" width="13.28515625" style="1" customWidth="1"/>
    <col min="6917" max="6917" width="10.140625" style="1" customWidth="1"/>
    <col min="6918" max="6918" width="12.42578125" style="1" bestFit="1" customWidth="1"/>
    <col min="6919" max="6919" width="11.28515625" style="1" bestFit="1" customWidth="1"/>
    <col min="6920" max="6920" width="9.85546875" style="1" customWidth="1"/>
    <col min="6921" max="6921" width="11.28515625" style="1" customWidth="1"/>
    <col min="6922" max="6922" width="14.5703125" style="1" customWidth="1"/>
    <col min="6923" max="6923" width="10.7109375" style="1" customWidth="1"/>
    <col min="6924" max="6924" width="11.140625" style="1" customWidth="1"/>
    <col min="6925" max="6925" width="7.42578125" style="1" customWidth="1"/>
    <col min="6926" max="6926" width="6.5703125" style="1" customWidth="1"/>
    <col min="6927" max="6928" width="9.28515625" style="1" bestFit="1" customWidth="1"/>
    <col min="6929" max="7169" width="9.140625" style="1"/>
    <col min="7170" max="7170" width="15.28515625" style="1" customWidth="1"/>
    <col min="7171" max="7171" width="11.140625" style="1" customWidth="1"/>
    <col min="7172" max="7172" width="13.28515625" style="1" customWidth="1"/>
    <col min="7173" max="7173" width="10.140625" style="1" customWidth="1"/>
    <col min="7174" max="7174" width="12.42578125" style="1" bestFit="1" customWidth="1"/>
    <col min="7175" max="7175" width="11.28515625" style="1" bestFit="1" customWidth="1"/>
    <col min="7176" max="7176" width="9.85546875" style="1" customWidth="1"/>
    <col min="7177" max="7177" width="11.28515625" style="1" customWidth="1"/>
    <col min="7178" max="7178" width="14.5703125" style="1" customWidth="1"/>
    <col min="7179" max="7179" width="10.7109375" style="1" customWidth="1"/>
    <col min="7180" max="7180" width="11.140625" style="1" customWidth="1"/>
    <col min="7181" max="7181" width="7.42578125" style="1" customWidth="1"/>
    <col min="7182" max="7182" width="6.5703125" style="1" customWidth="1"/>
    <col min="7183" max="7184" width="9.28515625" style="1" bestFit="1" customWidth="1"/>
    <col min="7185" max="7425" width="9.140625" style="1"/>
    <col min="7426" max="7426" width="15.28515625" style="1" customWidth="1"/>
    <col min="7427" max="7427" width="11.140625" style="1" customWidth="1"/>
    <col min="7428" max="7428" width="13.28515625" style="1" customWidth="1"/>
    <col min="7429" max="7429" width="10.140625" style="1" customWidth="1"/>
    <col min="7430" max="7430" width="12.42578125" style="1" bestFit="1" customWidth="1"/>
    <col min="7431" max="7431" width="11.28515625" style="1" bestFit="1" customWidth="1"/>
    <col min="7432" max="7432" width="9.85546875" style="1" customWidth="1"/>
    <col min="7433" max="7433" width="11.28515625" style="1" customWidth="1"/>
    <col min="7434" max="7434" width="14.5703125" style="1" customWidth="1"/>
    <col min="7435" max="7435" width="10.7109375" style="1" customWidth="1"/>
    <col min="7436" max="7436" width="11.140625" style="1" customWidth="1"/>
    <col min="7437" max="7437" width="7.42578125" style="1" customWidth="1"/>
    <col min="7438" max="7438" width="6.5703125" style="1" customWidth="1"/>
    <col min="7439" max="7440" width="9.28515625" style="1" bestFit="1" customWidth="1"/>
    <col min="7441" max="7681" width="9.140625" style="1"/>
    <col min="7682" max="7682" width="15.28515625" style="1" customWidth="1"/>
    <col min="7683" max="7683" width="11.140625" style="1" customWidth="1"/>
    <col min="7684" max="7684" width="13.28515625" style="1" customWidth="1"/>
    <col min="7685" max="7685" width="10.140625" style="1" customWidth="1"/>
    <col min="7686" max="7686" width="12.42578125" style="1" bestFit="1" customWidth="1"/>
    <col min="7687" max="7687" width="11.28515625" style="1" bestFit="1" customWidth="1"/>
    <col min="7688" max="7688" width="9.85546875" style="1" customWidth="1"/>
    <col min="7689" max="7689" width="11.28515625" style="1" customWidth="1"/>
    <col min="7690" max="7690" width="14.5703125" style="1" customWidth="1"/>
    <col min="7691" max="7691" width="10.7109375" style="1" customWidth="1"/>
    <col min="7692" max="7692" width="11.140625" style="1" customWidth="1"/>
    <col min="7693" max="7693" width="7.42578125" style="1" customWidth="1"/>
    <col min="7694" max="7694" width="6.5703125" style="1" customWidth="1"/>
    <col min="7695" max="7696" width="9.28515625" style="1" bestFit="1" customWidth="1"/>
    <col min="7697" max="7937" width="9.140625" style="1"/>
    <col min="7938" max="7938" width="15.28515625" style="1" customWidth="1"/>
    <col min="7939" max="7939" width="11.140625" style="1" customWidth="1"/>
    <col min="7940" max="7940" width="13.28515625" style="1" customWidth="1"/>
    <col min="7941" max="7941" width="10.140625" style="1" customWidth="1"/>
    <col min="7942" max="7942" width="12.42578125" style="1" bestFit="1" customWidth="1"/>
    <col min="7943" max="7943" width="11.28515625" style="1" bestFit="1" customWidth="1"/>
    <col min="7944" max="7944" width="9.85546875" style="1" customWidth="1"/>
    <col min="7945" max="7945" width="11.28515625" style="1" customWidth="1"/>
    <col min="7946" max="7946" width="14.5703125" style="1" customWidth="1"/>
    <col min="7947" max="7947" width="10.7109375" style="1" customWidth="1"/>
    <col min="7948" max="7948" width="11.140625" style="1" customWidth="1"/>
    <col min="7949" max="7949" width="7.42578125" style="1" customWidth="1"/>
    <col min="7950" max="7950" width="6.5703125" style="1" customWidth="1"/>
    <col min="7951" max="7952" width="9.28515625" style="1" bestFit="1" customWidth="1"/>
    <col min="7953" max="8193" width="9.140625" style="1"/>
    <col min="8194" max="8194" width="15.28515625" style="1" customWidth="1"/>
    <col min="8195" max="8195" width="11.140625" style="1" customWidth="1"/>
    <col min="8196" max="8196" width="13.28515625" style="1" customWidth="1"/>
    <col min="8197" max="8197" width="10.140625" style="1" customWidth="1"/>
    <col min="8198" max="8198" width="12.42578125" style="1" bestFit="1" customWidth="1"/>
    <col min="8199" max="8199" width="11.28515625" style="1" bestFit="1" customWidth="1"/>
    <col min="8200" max="8200" width="9.85546875" style="1" customWidth="1"/>
    <col min="8201" max="8201" width="11.28515625" style="1" customWidth="1"/>
    <col min="8202" max="8202" width="14.5703125" style="1" customWidth="1"/>
    <col min="8203" max="8203" width="10.7109375" style="1" customWidth="1"/>
    <col min="8204" max="8204" width="11.140625" style="1" customWidth="1"/>
    <col min="8205" max="8205" width="7.42578125" style="1" customWidth="1"/>
    <col min="8206" max="8206" width="6.5703125" style="1" customWidth="1"/>
    <col min="8207" max="8208" width="9.28515625" style="1" bestFit="1" customWidth="1"/>
    <col min="8209" max="8449" width="9.140625" style="1"/>
    <col min="8450" max="8450" width="15.28515625" style="1" customWidth="1"/>
    <col min="8451" max="8451" width="11.140625" style="1" customWidth="1"/>
    <col min="8452" max="8452" width="13.28515625" style="1" customWidth="1"/>
    <col min="8453" max="8453" width="10.140625" style="1" customWidth="1"/>
    <col min="8454" max="8454" width="12.42578125" style="1" bestFit="1" customWidth="1"/>
    <col min="8455" max="8455" width="11.28515625" style="1" bestFit="1" customWidth="1"/>
    <col min="8456" max="8456" width="9.85546875" style="1" customWidth="1"/>
    <col min="8457" max="8457" width="11.28515625" style="1" customWidth="1"/>
    <col min="8458" max="8458" width="14.5703125" style="1" customWidth="1"/>
    <col min="8459" max="8459" width="10.7109375" style="1" customWidth="1"/>
    <col min="8460" max="8460" width="11.140625" style="1" customWidth="1"/>
    <col min="8461" max="8461" width="7.42578125" style="1" customWidth="1"/>
    <col min="8462" max="8462" width="6.5703125" style="1" customWidth="1"/>
    <col min="8463" max="8464" width="9.28515625" style="1" bestFit="1" customWidth="1"/>
    <col min="8465" max="8705" width="9.140625" style="1"/>
    <col min="8706" max="8706" width="15.28515625" style="1" customWidth="1"/>
    <col min="8707" max="8707" width="11.140625" style="1" customWidth="1"/>
    <col min="8708" max="8708" width="13.28515625" style="1" customWidth="1"/>
    <col min="8709" max="8709" width="10.140625" style="1" customWidth="1"/>
    <col min="8710" max="8710" width="12.42578125" style="1" bestFit="1" customWidth="1"/>
    <col min="8711" max="8711" width="11.28515625" style="1" bestFit="1" customWidth="1"/>
    <col min="8712" max="8712" width="9.85546875" style="1" customWidth="1"/>
    <col min="8713" max="8713" width="11.28515625" style="1" customWidth="1"/>
    <col min="8714" max="8714" width="14.5703125" style="1" customWidth="1"/>
    <col min="8715" max="8715" width="10.7109375" style="1" customWidth="1"/>
    <col min="8716" max="8716" width="11.140625" style="1" customWidth="1"/>
    <col min="8717" max="8717" width="7.42578125" style="1" customWidth="1"/>
    <col min="8718" max="8718" width="6.5703125" style="1" customWidth="1"/>
    <col min="8719" max="8720" width="9.28515625" style="1" bestFit="1" customWidth="1"/>
    <col min="8721" max="8961" width="9.140625" style="1"/>
    <col min="8962" max="8962" width="15.28515625" style="1" customWidth="1"/>
    <col min="8963" max="8963" width="11.140625" style="1" customWidth="1"/>
    <col min="8964" max="8964" width="13.28515625" style="1" customWidth="1"/>
    <col min="8965" max="8965" width="10.140625" style="1" customWidth="1"/>
    <col min="8966" max="8966" width="12.42578125" style="1" bestFit="1" customWidth="1"/>
    <col min="8967" max="8967" width="11.28515625" style="1" bestFit="1" customWidth="1"/>
    <col min="8968" max="8968" width="9.85546875" style="1" customWidth="1"/>
    <col min="8969" max="8969" width="11.28515625" style="1" customWidth="1"/>
    <col min="8970" max="8970" width="14.5703125" style="1" customWidth="1"/>
    <col min="8971" max="8971" width="10.7109375" style="1" customWidth="1"/>
    <col min="8972" max="8972" width="11.140625" style="1" customWidth="1"/>
    <col min="8973" max="8973" width="7.42578125" style="1" customWidth="1"/>
    <col min="8974" max="8974" width="6.5703125" style="1" customWidth="1"/>
    <col min="8975" max="8976" width="9.28515625" style="1" bestFit="1" customWidth="1"/>
    <col min="8977" max="9217" width="9.140625" style="1"/>
    <col min="9218" max="9218" width="15.28515625" style="1" customWidth="1"/>
    <col min="9219" max="9219" width="11.140625" style="1" customWidth="1"/>
    <col min="9220" max="9220" width="13.28515625" style="1" customWidth="1"/>
    <col min="9221" max="9221" width="10.140625" style="1" customWidth="1"/>
    <col min="9222" max="9222" width="12.42578125" style="1" bestFit="1" customWidth="1"/>
    <col min="9223" max="9223" width="11.28515625" style="1" bestFit="1" customWidth="1"/>
    <col min="9224" max="9224" width="9.85546875" style="1" customWidth="1"/>
    <col min="9225" max="9225" width="11.28515625" style="1" customWidth="1"/>
    <col min="9226" max="9226" width="14.5703125" style="1" customWidth="1"/>
    <col min="9227" max="9227" width="10.7109375" style="1" customWidth="1"/>
    <col min="9228" max="9228" width="11.140625" style="1" customWidth="1"/>
    <col min="9229" max="9229" width="7.42578125" style="1" customWidth="1"/>
    <col min="9230" max="9230" width="6.5703125" style="1" customWidth="1"/>
    <col min="9231" max="9232" width="9.28515625" style="1" bestFit="1" customWidth="1"/>
    <col min="9233" max="9473" width="9.140625" style="1"/>
    <col min="9474" max="9474" width="15.28515625" style="1" customWidth="1"/>
    <col min="9475" max="9475" width="11.140625" style="1" customWidth="1"/>
    <col min="9476" max="9476" width="13.28515625" style="1" customWidth="1"/>
    <col min="9477" max="9477" width="10.140625" style="1" customWidth="1"/>
    <col min="9478" max="9478" width="12.42578125" style="1" bestFit="1" customWidth="1"/>
    <col min="9479" max="9479" width="11.28515625" style="1" bestFit="1" customWidth="1"/>
    <col min="9480" max="9480" width="9.85546875" style="1" customWidth="1"/>
    <col min="9481" max="9481" width="11.28515625" style="1" customWidth="1"/>
    <col min="9482" max="9482" width="14.5703125" style="1" customWidth="1"/>
    <col min="9483" max="9483" width="10.7109375" style="1" customWidth="1"/>
    <col min="9484" max="9484" width="11.140625" style="1" customWidth="1"/>
    <col min="9485" max="9485" width="7.42578125" style="1" customWidth="1"/>
    <col min="9486" max="9486" width="6.5703125" style="1" customWidth="1"/>
    <col min="9487" max="9488" width="9.28515625" style="1" bestFit="1" customWidth="1"/>
    <col min="9489" max="9729" width="9.140625" style="1"/>
    <col min="9730" max="9730" width="15.28515625" style="1" customWidth="1"/>
    <col min="9731" max="9731" width="11.140625" style="1" customWidth="1"/>
    <col min="9732" max="9732" width="13.28515625" style="1" customWidth="1"/>
    <col min="9733" max="9733" width="10.140625" style="1" customWidth="1"/>
    <col min="9734" max="9734" width="12.42578125" style="1" bestFit="1" customWidth="1"/>
    <col min="9735" max="9735" width="11.28515625" style="1" bestFit="1" customWidth="1"/>
    <col min="9736" max="9736" width="9.85546875" style="1" customWidth="1"/>
    <col min="9737" max="9737" width="11.28515625" style="1" customWidth="1"/>
    <col min="9738" max="9738" width="14.5703125" style="1" customWidth="1"/>
    <col min="9739" max="9739" width="10.7109375" style="1" customWidth="1"/>
    <col min="9740" max="9740" width="11.140625" style="1" customWidth="1"/>
    <col min="9741" max="9741" width="7.42578125" style="1" customWidth="1"/>
    <col min="9742" max="9742" width="6.5703125" style="1" customWidth="1"/>
    <col min="9743" max="9744" width="9.28515625" style="1" bestFit="1" customWidth="1"/>
    <col min="9745" max="9985" width="9.140625" style="1"/>
    <col min="9986" max="9986" width="15.28515625" style="1" customWidth="1"/>
    <col min="9987" max="9987" width="11.140625" style="1" customWidth="1"/>
    <col min="9988" max="9988" width="13.28515625" style="1" customWidth="1"/>
    <col min="9989" max="9989" width="10.140625" style="1" customWidth="1"/>
    <col min="9990" max="9990" width="12.42578125" style="1" bestFit="1" customWidth="1"/>
    <col min="9991" max="9991" width="11.28515625" style="1" bestFit="1" customWidth="1"/>
    <col min="9992" max="9992" width="9.85546875" style="1" customWidth="1"/>
    <col min="9993" max="9993" width="11.28515625" style="1" customWidth="1"/>
    <col min="9994" max="9994" width="14.5703125" style="1" customWidth="1"/>
    <col min="9995" max="9995" width="10.7109375" style="1" customWidth="1"/>
    <col min="9996" max="9996" width="11.140625" style="1" customWidth="1"/>
    <col min="9997" max="9997" width="7.42578125" style="1" customWidth="1"/>
    <col min="9998" max="9998" width="6.5703125" style="1" customWidth="1"/>
    <col min="9999" max="10000" width="9.28515625" style="1" bestFit="1" customWidth="1"/>
    <col min="10001" max="10241" width="9.140625" style="1"/>
    <col min="10242" max="10242" width="15.28515625" style="1" customWidth="1"/>
    <col min="10243" max="10243" width="11.140625" style="1" customWidth="1"/>
    <col min="10244" max="10244" width="13.28515625" style="1" customWidth="1"/>
    <col min="10245" max="10245" width="10.140625" style="1" customWidth="1"/>
    <col min="10246" max="10246" width="12.42578125" style="1" bestFit="1" customWidth="1"/>
    <col min="10247" max="10247" width="11.28515625" style="1" bestFit="1" customWidth="1"/>
    <col min="10248" max="10248" width="9.85546875" style="1" customWidth="1"/>
    <col min="10249" max="10249" width="11.28515625" style="1" customWidth="1"/>
    <col min="10250" max="10250" width="14.5703125" style="1" customWidth="1"/>
    <col min="10251" max="10251" width="10.7109375" style="1" customWidth="1"/>
    <col min="10252" max="10252" width="11.140625" style="1" customWidth="1"/>
    <col min="10253" max="10253" width="7.42578125" style="1" customWidth="1"/>
    <col min="10254" max="10254" width="6.5703125" style="1" customWidth="1"/>
    <col min="10255" max="10256" width="9.28515625" style="1" bestFit="1" customWidth="1"/>
    <col min="10257" max="10497" width="9.140625" style="1"/>
    <col min="10498" max="10498" width="15.28515625" style="1" customWidth="1"/>
    <col min="10499" max="10499" width="11.140625" style="1" customWidth="1"/>
    <col min="10500" max="10500" width="13.28515625" style="1" customWidth="1"/>
    <col min="10501" max="10501" width="10.140625" style="1" customWidth="1"/>
    <col min="10502" max="10502" width="12.42578125" style="1" bestFit="1" customWidth="1"/>
    <col min="10503" max="10503" width="11.28515625" style="1" bestFit="1" customWidth="1"/>
    <col min="10504" max="10504" width="9.85546875" style="1" customWidth="1"/>
    <col min="10505" max="10505" width="11.28515625" style="1" customWidth="1"/>
    <col min="10506" max="10506" width="14.5703125" style="1" customWidth="1"/>
    <col min="10507" max="10507" width="10.7109375" style="1" customWidth="1"/>
    <col min="10508" max="10508" width="11.140625" style="1" customWidth="1"/>
    <col min="10509" max="10509" width="7.42578125" style="1" customWidth="1"/>
    <col min="10510" max="10510" width="6.5703125" style="1" customWidth="1"/>
    <col min="10511" max="10512" width="9.28515625" style="1" bestFit="1" customWidth="1"/>
    <col min="10513" max="10753" width="9.140625" style="1"/>
    <col min="10754" max="10754" width="15.28515625" style="1" customWidth="1"/>
    <col min="10755" max="10755" width="11.140625" style="1" customWidth="1"/>
    <col min="10756" max="10756" width="13.28515625" style="1" customWidth="1"/>
    <col min="10757" max="10757" width="10.140625" style="1" customWidth="1"/>
    <col min="10758" max="10758" width="12.42578125" style="1" bestFit="1" customWidth="1"/>
    <col min="10759" max="10759" width="11.28515625" style="1" bestFit="1" customWidth="1"/>
    <col min="10760" max="10760" width="9.85546875" style="1" customWidth="1"/>
    <col min="10761" max="10761" width="11.28515625" style="1" customWidth="1"/>
    <col min="10762" max="10762" width="14.5703125" style="1" customWidth="1"/>
    <col min="10763" max="10763" width="10.7109375" style="1" customWidth="1"/>
    <col min="10764" max="10764" width="11.140625" style="1" customWidth="1"/>
    <col min="10765" max="10765" width="7.42578125" style="1" customWidth="1"/>
    <col min="10766" max="10766" width="6.5703125" style="1" customWidth="1"/>
    <col min="10767" max="10768" width="9.28515625" style="1" bestFit="1" customWidth="1"/>
    <col min="10769" max="11009" width="9.140625" style="1"/>
    <col min="11010" max="11010" width="15.28515625" style="1" customWidth="1"/>
    <col min="11011" max="11011" width="11.140625" style="1" customWidth="1"/>
    <col min="11012" max="11012" width="13.28515625" style="1" customWidth="1"/>
    <col min="11013" max="11013" width="10.140625" style="1" customWidth="1"/>
    <col min="11014" max="11014" width="12.42578125" style="1" bestFit="1" customWidth="1"/>
    <col min="11015" max="11015" width="11.28515625" style="1" bestFit="1" customWidth="1"/>
    <col min="11016" max="11016" width="9.85546875" style="1" customWidth="1"/>
    <col min="11017" max="11017" width="11.28515625" style="1" customWidth="1"/>
    <col min="11018" max="11018" width="14.5703125" style="1" customWidth="1"/>
    <col min="11019" max="11019" width="10.7109375" style="1" customWidth="1"/>
    <col min="11020" max="11020" width="11.140625" style="1" customWidth="1"/>
    <col min="11021" max="11021" width="7.42578125" style="1" customWidth="1"/>
    <col min="11022" max="11022" width="6.5703125" style="1" customWidth="1"/>
    <col min="11023" max="11024" width="9.28515625" style="1" bestFit="1" customWidth="1"/>
    <col min="11025" max="11265" width="9.140625" style="1"/>
    <col min="11266" max="11266" width="15.28515625" style="1" customWidth="1"/>
    <col min="11267" max="11267" width="11.140625" style="1" customWidth="1"/>
    <col min="11268" max="11268" width="13.28515625" style="1" customWidth="1"/>
    <col min="11269" max="11269" width="10.140625" style="1" customWidth="1"/>
    <col min="11270" max="11270" width="12.42578125" style="1" bestFit="1" customWidth="1"/>
    <col min="11271" max="11271" width="11.28515625" style="1" bestFit="1" customWidth="1"/>
    <col min="11272" max="11272" width="9.85546875" style="1" customWidth="1"/>
    <col min="11273" max="11273" width="11.28515625" style="1" customWidth="1"/>
    <col min="11274" max="11274" width="14.5703125" style="1" customWidth="1"/>
    <col min="11275" max="11275" width="10.7109375" style="1" customWidth="1"/>
    <col min="11276" max="11276" width="11.140625" style="1" customWidth="1"/>
    <col min="11277" max="11277" width="7.42578125" style="1" customWidth="1"/>
    <col min="11278" max="11278" width="6.5703125" style="1" customWidth="1"/>
    <col min="11279" max="11280" width="9.28515625" style="1" bestFit="1" customWidth="1"/>
    <col min="11281" max="11521" width="9.140625" style="1"/>
    <col min="11522" max="11522" width="15.28515625" style="1" customWidth="1"/>
    <col min="11523" max="11523" width="11.140625" style="1" customWidth="1"/>
    <col min="11524" max="11524" width="13.28515625" style="1" customWidth="1"/>
    <col min="11525" max="11525" width="10.140625" style="1" customWidth="1"/>
    <col min="11526" max="11526" width="12.42578125" style="1" bestFit="1" customWidth="1"/>
    <col min="11527" max="11527" width="11.28515625" style="1" bestFit="1" customWidth="1"/>
    <col min="11528" max="11528" width="9.85546875" style="1" customWidth="1"/>
    <col min="11529" max="11529" width="11.28515625" style="1" customWidth="1"/>
    <col min="11530" max="11530" width="14.5703125" style="1" customWidth="1"/>
    <col min="11531" max="11531" width="10.7109375" style="1" customWidth="1"/>
    <col min="11532" max="11532" width="11.140625" style="1" customWidth="1"/>
    <col min="11533" max="11533" width="7.42578125" style="1" customWidth="1"/>
    <col min="11534" max="11534" width="6.5703125" style="1" customWidth="1"/>
    <col min="11535" max="11536" width="9.28515625" style="1" bestFit="1" customWidth="1"/>
    <col min="11537" max="11777" width="9.140625" style="1"/>
    <col min="11778" max="11778" width="15.28515625" style="1" customWidth="1"/>
    <col min="11779" max="11779" width="11.140625" style="1" customWidth="1"/>
    <col min="11780" max="11780" width="13.28515625" style="1" customWidth="1"/>
    <col min="11781" max="11781" width="10.140625" style="1" customWidth="1"/>
    <col min="11782" max="11782" width="12.42578125" style="1" bestFit="1" customWidth="1"/>
    <col min="11783" max="11783" width="11.28515625" style="1" bestFit="1" customWidth="1"/>
    <col min="11784" max="11784" width="9.85546875" style="1" customWidth="1"/>
    <col min="11785" max="11785" width="11.28515625" style="1" customWidth="1"/>
    <col min="11786" max="11786" width="14.5703125" style="1" customWidth="1"/>
    <col min="11787" max="11787" width="10.7109375" style="1" customWidth="1"/>
    <col min="11788" max="11788" width="11.140625" style="1" customWidth="1"/>
    <col min="11789" max="11789" width="7.42578125" style="1" customWidth="1"/>
    <col min="11790" max="11790" width="6.5703125" style="1" customWidth="1"/>
    <col min="11791" max="11792" width="9.28515625" style="1" bestFit="1" customWidth="1"/>
    <col min="11793" max="12033" width="9.140625" style="1"/>
    <col min="12034" max="12034" width="15.28515625" style="1" customWidth="1"/>
    <col min="12035" max="12035" width="11.140625" style="1" customWidth="1"/>
    <col min="12036" max="12036" width="13.28515625" style="1" customWidth="1"/>
    <col min="12037" max="12037" width="10.140625" style="1" customWidth="1"/>
    <col min="12038" max="12038" width="12.42578125" style="1" bestFit="1" customWidth="1"/>
    <col min="12039" max="12039" width="11.28515625" style="1" bestFit="1" customWidth="1"/>
    <col min="12040" max="12040" width="9.85546875" style="1" customWidth="1"/>
    <col min="12041" max="12041" width="11.28515625" style="1" customWidth="1"/>
    <col min="12042" max="12042" width="14.5703125" style="1" customWidth="1"/>
    <col min="12043" max="12043" width="10.7109375" style="1" customWidth="1"/>
    <col min="12044" max="12044" width="11.140625" style="1" customWidth="1"/>
    <col min="12045" max="12045" width="7.42578125" style="1" customWidth="1"/>
    <col min="12046" max="12046" width="6.5703125" style="1" customWidth="1"/>
    <col min="12047" max="12048" width="9.28515625" style="1" bestFit="1" customWidth="1"/>
    <col min="12049" max="12289" width="9.140625" style="1"/>
    <col min="12290" max="12290" width="15.28515625" style="1" customWidth="1"/>
    <col min="12291" max="12291" width="11.140625" style="1" customWidth="1"/>
    <col min="12292" max="12292" width="13.28515625" style="1" customWidth="1"/>
    <col min="12293" max="12293" width="10.140625" style="1" customWidth="1"/>
    <col min="12294" max="12294" width="12.42578125" style="1" bestFit="1" customWidth="1"/>
    <col min="12295" max="12295" width="11.28515625" style="1" bestFit="1" customWidth="1"/>
    <col min="12296" max="12296" width="9.85546875" style="1" customWidth="1"/>
    <col min="12297" max="12297" width="11.28515625" style="1" customWidth="1"/>
    <col min="12298" max="12298" width="14.5703125" style="1" customWidth="1"/>
    <col min="12299" max="12299" width="10.7109375" style="1" customWidth="1"/>
    <col min="12300" max="12300" width="11.140625" style="1" customWidth="1"/>
    <col min="12301" max="12301" width="7.42578125" style="1" customWidth="1"/>
    <col min="12302" max="12302" width="6.5703125" style="1" customWidth="1"/>
    <col min="12303" max="12304" width="9.28515625" style="1" bestFit="1" customWidth="1"/>
    <col min="12305" max="12545" width="9.140625" style="1"/>
    <col min="12546" max="12546" width="15.28515625" style="1" customWidth="1"/>
    <col min="12547" max="12547" width="11.140625" style="1" customWidth="1"/>
    <col min="12548" max="12548" width="13.28515625" style="1" customWidth="1"/>
    <col min="12549" max="12549" width="10.140625" style="1" customWidth="1"/>
    <col min="12550" max="12550" width="12.42578125" style="1" bestFit="1" customWidth="1"/>
    <col min="12551" max="12551" width="11.28515625" style="1" bestFit="1" customWidth="1"/>
    <col min="12552" max="12552" width="9.85546875" style="1" customWidth="1"/>
    <col min="12553" max="12553" width="11.28515625" style="1" customWidth="1"/>
    <col min="12554" max="12554" width="14.5703125" style="1" customWidth="1"/>
    <col min="12555" max="12555" width="10.7109375" style="1" customWidth="1"/>
    <col min="12556" max="12556" width="11.140625" style="1" customWidth="1"/>
    <col min="12557" max="12557" width="7.42578125" style="1" customWidth="1"/>
    <col min="12558" max="12558" width="6.5703125" style="1" customWidth="1"/>
    <col min="12559" max="12560" width="9.28515625" style="1" bestFit="1" customWidth="1"/>
    <col min="12561" max="12801" width="9.140625" style="1"/>
    <col min="12802" max="12802" width="15.28515625" style="1" customWidth="1"/>
    <col min="12803" max="12803" width="11.140625" style="1" customWidth="1"/>
    <col min="12804" max="12804" width="13.28515625" style="1" customWidth="1"/>
    <col min="12805" max="12805" width="10.140625" style="1" customWidth="1"/>
    <col min="12806" max="12806" width="12.42578125" style="1" bestFit="1" customWidth="1"/>
    <col min="12807" max="12807" width="11.28515625" style="1" bestFit="1" customWidth="1"/>
    <col min="12808" max="12808" width="9.85546875" style="1" customWidth="1"/>
    <col min="12809" max="12809" width="11.28515625" style="1" customWidth="1"/>
    <col min="12810" max="12810" width="14.5703125" style="1" customWidth="1"/>
    <col min="12811" max="12811" width="10.7109375" style="1" customWidth="1"/>
    <col min="12812" max="12812" width="11.140625" style="1" customWidth="1"/>
    <col min="12813" max="12813" width="7.42578125" style="1" customWidth="1"/>
    <col min="12814" max="12814" width="6.5703125" style="1" customWidth="1"/>
    <col min="12815" max="12816" width="9.28515625" style="1" bestFit="1" customWidth="1"/>
    <col min="12817" max="13057" width="9.140625" style="1"/>
    <col min="13058" max="13058" width="15.28515625" style="1" customWidth="1"/>
    <col min="13059" max="13059" width="11.140625" style="1" customWidth="1"/>
    <col min="13060" max="13060" width="13.28515625" style="1" customWidth="1"/>
    <col min="13061" max="13061" width="10.140625" style="1" customWidth="1"/>
    <col min="13062" max="13062" width="12.42578125" style="1" bestFit="1" customWidth="1"/>
    <col min="13063" max="13063" width="11.28515625" style="1" bestFit="1" customWidth="1"/>
    <col min="13064" max="13064" width="9.85546875" style="1" customWidth="1"/>
    <col min="13065" max="13065" width="11.28515625" style="1" customWidth="1"/>
    <col min="13066" max="13066" width="14.5703125" style="1" customWidth="1"/>
    <col min="13067" max="13067" width="10.7109375" style="1" customWidth="1"/>
    <col min="13068" max="13068" width="11.140625" style="1" customWidth="1"/>
    <col min="13069" max="13069" width="7.42578125" style="1" customWidth="1"/>
    <col min="13070" max="13070" width="6.5703125" style="1" customWidth="1"/>
    <col min="13071" max="13072" width="9.28515625" style="1" bestFit="1" customWidth="1"/>
    <col min="13073" max="13313" width="9.140625" style="1"/>
    <col min="13314" max="13314" width="15.28515625" style="1" customWidth="1"/>
    <col min="13315" max="13315" width="11.140625" style="1" customWidth="1"/>
    <col min="13316" max="13316" width="13.28515625" style="1" customWidth="1"/>
    <col min="13317" max="13317" width="10.140625" style="1" customWidth="1"/>
    <col min="13318" max="13318" width="12.42578125" style="1" bestFit="1" customWidth="1"/>
    <col min="13319" max="13319" width="11.28515625" style="1" bestFit="1" customWidth="1"/>
    <col min="13320" max="13320" width="9.85546875" style="1" customWidth="1"/>
    <col min="13321" max="13321" width="11.28515625" style="1" customWidth="1"/>
    <col min="13322" max="13322" width="14.5703125" style="1" customWidth="1"/>
    <col min="13323" max="13323" width="10.7109375" style="1" customWidth="1"/>
    <col min="13324" max="13324" width="11.140625" style="1" customWidth="1"/>
    <col min="13325" max="13325" width="7.42578125" style="1" customWidth="1"/>
    <col min="13326" max="13326" width="6.5703125" style="1" customWidth="1"/>
    <col min="13327" max="13328" width="9.28515625" style="1" bestFit="1" customWidth="1"/>
    <col min="13329" max="13569" width="9.140625" style="1"/>
    <col min="13570" max="13570" width="15.28515625" style="1" customWidth="1"/>
    <col min="13571" max="13571" width="11.140625" style="1" customWidth="1"/>
    <col min="13572" max="13572" width="13.28515625" style="1" customWidth="1"/>
    <col min="13573" max="13573" width="10.140625" style="1" customWidth="1"/>
    <col min="13574" max="13574" width="12.42578125" style="1" bestFit="1" customWidth="1"/>
    <col min="13575" max="13575" width="11.28515625" style="1" bestFit="1" customWidth="1"/>
    <col min="13576" max="13576" width="9.85546875" style="1" customWidth="1"/>
    <col min="13577" max="13577" width="11.28515625" style="1" customWidth="1"/>
    <col min="13578" max="13578" width="14.5703125" style="1" customWidth="1"/>
    <col min="13579" max="13579" width="10.7109375" style="1" customWidth="1"/>
    <col min="13580" max="13580" width="11.140625" style="1" customWidth="1"/>
    <col min="13581" max="13581" width="7.42578125" style="1" customWidth="1"/>
    <col min="13582" max="13582" width="6.5703125" style="1" customWidth="1"/>
    <col min="13583" max="13584" width="9.28515625" style="1" bestFit="1" customWidth="1"/>
    <col min="13585" max="13825" width="9.140625" style="1"/>
    <col min="13826" max="13826" width="15.28515625" style="1" customWidth="1"/>
    <col min="13827" max="13827" width="11.140625" style="1" customWidth="1"/>
    <col min="13828" max="13828" width="13.28515625" style="1" customWidth="1"/>
    <col min="13829" max="13829" width="10.140625" style="1" customWidth="1"/>
    <col min="13830" max="13830" width="12.42578125" style="1" bestFit="1" customWidth="1"/>
    <col min="13831" max="13831" width="11.28515625" style="1" bestFit="1" customWidth="1"/>
    <col min="13832" max="13832" width="9.85546875" style="1" customWidth="1"/>
    <col min="13833" max="13833" width="11.28515625" style="1" customWidth="1"/>
    <col min="13834" max="13834" width="14.5703125" style="1" customWidth="1"/>
    <col min="13835" max="13835" width="10.7109375" style="1" customWidth="1"/>
    <col min="13836" max="13836" width="11.140625" style="1" customWidth="1"/>
    <col min="13837" max="13837" width="7.42578125" style="1" customWidth="1"/>
    <col min="13838" max="13838" width="6.5703125" style="1" customWidth="1"/>
    <col min="13839" max="13840" width="9.28515625" style="1" bestFit="1" customWidth="1"/>
    <col min="13841" max="14081" width="9.140625" style="1"/>
    <col min="14082" max="14082" width="15.28515625" style="1" customWidth="1"/>
    <col min="14083" max="14083" width="11.140625" style="1" customWidth="1"/>
    <col min="14084" max="14084" width="13.28515625" style="1" customWidth="1"/>
    <col min="14085" max="14085" width="10.140625" style="1" customWidth="1"/>
    <col min="14086" max="14086" width="12.42578125" style="1" bestFit="1" customWidth="1"/>
    <col min="14087" max="14087" width="11.28515625" style="1" bestFit="1" customWidth="1"/>
    <col min="14088" max="14088" width="9.85546875" style="1" customWidth="1"/>
    <col min="14089" max="14089" width="11.28515625" style="1" customWidth="1"/>
    <col min="14090" max="14090" width="14.5703125" style="1" customWidth="1"/>
    <col min="14091" max="14091" width="10.7109375" style="1" customWidth="1"/>
    <col min="14092" max="14092" width="11.140625" style="1" customWidth="1"/>
    <col min="14093" max="14093" width="7.42578125" style="1" customWidth="1"/>
    <col min="14094" max="14094" width="6.5703125" style="1" customWidth="1"/>
    <col min="14095" max="14096" width="9.28515625" style="1" bestFit="1" customWidth="1"/>
    <col min="14097" max="14337" width="9.140625" style="1"/>
    <col min="14338" max="14338" width="15.28515625" style="1" customWidth="1"/>
    <col min="14339" max="14339" width="11.140625" style="1" customWidth="1"/>
    <col min="14340" max="14340" width="13.28515625" style="1" customWidth="1"/>
    <col min="14341" max="14341" width="10.140625" style="1" customWidth="1"/>
    <col min="14342" max="14342" width="12.42578125" style="1" bestFit="1" customWidth="1"/>
    <col min="14343" max="14343" width="11.28515625" style="1" bestFit="1" customWidth="1"/>
    <col min="14344" max="14344" width="9.85546875" style="1" customWidth="1"/>
    <col min="14345" max="14345" width="11.28515625" style="1" customWidth="1"/>
    <col min="14346" max="14346" width="14.5703125" style="1" customWidth="1"/>
    <col min="14347" max="14347" width="10.7109375" style="1" customWidth="1"/>
    <col min="14348" max="14348" width="11.140625" style="1" customWidth="1"/>
    <col min="14349" max="14349" width="7.42578125" style="1" customWidth="1"/>
    <col min="14350" max="14350" width="6.5703125" style="1" customWidth="1"/>
    <col min="14351" max="14352" width="9.28515625" style="1" bestFit="1" customWidth="1"/>
    <col min="14353" max="14593" width="9.140625" style="1"/>
    <col min="14594" max="14594" width="15.28515625" style="1" customWidth="1"/>
    <col min="14595" max="14595" width="11.140625" style="1" customWidth="1"/>
    <col min="14596" max="14596" width="13.28515625" style="1" customWidth="1"/>
    <col min="14597" max="14597" width="10.140625" style="1" customWidth="1"/>
    <col min="14598" max="14598" width="12.42578125" style="1" bestFit="1" customWidth="1"/>
    <col min="14599" max="14599" width="11.28515625" style="1" bestFit="1" customWidth="1"/>
    <col min="14600" max="14600" width="9.85546875" style="1" customWidth="1"/>
    <col min="14601" max="14601" width="11.28515625" style="1" customWidth="1"/>
    <col min="14602" max="14602" width="14.5703125" style="1" customWidth="1"/>
    <col min="14603" max="14603" width="10.7109375" style="1" customWidth="1"/>
    <col min="14604" max="14604" width="11.140625" style="1" customWidth="1"/>
    <col min="14605" max="14605" width="7.42578125" style="1" customWidth="1"/>
    <col min="14606" max="14606" width="6.5703125" style="1" customWidth="1"/>
    <col min="14607" max="14608" width="9.28515625" style="1" bestFit="1" customWidth="1"/>
    <col min="14609" max="14849" width="9.140625" style="1"/>
    <col min="14850" max="14850" width="15.28515625" style="1" customWidth="1"/>
    <col min="14851" max="14851" width="11.140625" style="1" customWidth="1"/>
    <col min="14852" max="14852" width="13.28515625" style="1" customWidth="1"/>
    <col min="14853" max="14853" width="10.140625" style="1" customWidth="1"/>
    <col min="14854" max="14854" width="12.42578125" style="1" bestFit="1" customWidth="1"/>
    <col min="14855" max="14855" width="11.28515625" style="1" bestFit="1" customWidth="1"/>
    <col min="14856" max="14856" width="9.85546875" style="1" customWidth="1"/>
    <col min="14857" max="14857" width="11.28515625" style="1" customWidth="1"/>
    <col min="14858" max="14858" width="14.5703125" style="1" customWidth="1"/>
    <col min="14859" max="14859" width="10.7109375" style="1" customWidth="1"/>
    <col min="14860" max="14860" width="11.140625" style="1" customWidth="1"/>
    <col min="14861" max="14861" width="7.42578125" style="1" customWidth="1"/>
    <col min="14862" max="14862" width="6.5703125" style="1" customWidth="1"/>
    <col min="14863" max="14864" width="9.28515625" style="1" bestFit="1" customWidth="1"/>
    <col min="14865" max="15105" width="9.140625" style="1"/>
    <col min="15106" max="15106" width="15.28515625" style="1" customWidth="1"/>
    <col min="15107" max="15107" width="11.140625" style="1" customWidth="1"/>
    <col min="15108" max="15108" width="13.28515625" style="1" customWidth="1"/>
    <col min="15109" max="15109" width="10.140625" style="1" customWidth="1"/>
    <col min="15110" max="15110" width="12.42578125" style="1" bestFit="1" customWidth="1"/>
    <col min="15111" max="15111" width="11.28515625" style="1" bestFit="1" customWidth="1"/>
    <col min="15112" max="15112" width="9.85546875" style="1" customWidth="1"/>
    <col min="15113" max="15113" width="11.28515625" style="1" customWidth="1"/>
    <col min="15114" max="15114" width="14.5703125" style="1" customWidth="1"/>
    <col min="15115" max="15115" width="10.7109375" style="1" customWidth="1"/>
    <col min="15116" max="15116" width="11.140625" style="1" customWidth="1"/>
    <col min="15117" max="15117" width="7.42578125" style="1" customWidth="1"/>
    <col min="15118" max="15118" width="6.5703125" style="1" customWidth="1"/>
    <col min="15119" max="15120" width="9.28515625" style="1" bestFit="1" customWidth="1"/>
    <col min="15121" max="15361" width="9.140625" style="1"/>
    <col min="15362" max="15362" width="15.28515625" style="1" customWidth="1"/>
    <col min="15363" max="15363" width="11.140625" style="1" customWidth="1"/>
    <col min="15364" max="15364" width="13.28515625" style="1" customWidth="1"/>
    <col min="15365" max="15365" width="10.140625" style="1" customWidth="1"/>
    <col min="15366" max="15366" width="12.42578125" style="1" bestFit="1" customWidth="1"/>
    <col min="15367" max="15367" width="11.28515625" style="1" bestFit="1" customWidth="1"/>
    <col min="15368" max="15368" width="9.85546875" style="1" customWidth="1"/>
    <col min="15369" max="15369" width="11.28515625" style="1" customWidth="1"/>
    <col min="15370" max="15370" width="14.5703125" style="1" customWidth="1"/>
    <col min="15371" max="15371" width="10.7109375" style="1" customWidth="1"/>
    <col min="15372" max="15372" width="11.140625" style="1" customWidth="1"/>
    <col min="15373" max="15373" width="7.42578125" style="1" customWidth="1"/>
    <col min="15374" max="15374" width="6.5703125" style="1" customWidth="1"/>
    <col min="15375" max="15376" width="9.28515625" style="1" bestFit="1" customWidth="1"/>
    <col min="15377" max="15617" width="9.140625" style="1"/>
    <col min="15618" max="15618" width="15.28515625" style="1" customWidth="1"/>
    <col min="15619" max="15619" width="11.140625" style="1" customWidth="1"/>
    <col min="15620" max="15620" width="13.28515625" style="1" customWidth="1"/>
    <col min="15621" max="15621" width="10.140625" style="1" customWidth="1"/>
    <col min="15622" max="15622" width="12.42578125" style="1" bestFit="1" customWidth="1"/>
    <col min="15623" max="15623" width="11.28515625" style="1" bestFit="1" customWidth="1"/>
    <col min="15624" max="15624" width="9.85546875" style="1" customWidth="1"/>
    <col min="15625" max="15625" width="11.28515625" style="1" customWidth="1"/>
    <col min="15626" max="15626" width="14.5703125" style="1" customWidth="1"/>
    <col min="15627" max="15627" width="10.7109375" style="1" customWidth="1"/>
    <col min="15628" max="15628" width="11.140625" style="1" customWidth="1"/>
    <col min="15629" max="15629" width="7.42578125" style="1" customWidth="1"/>
    <col min="15630" max="15630" width="6.5703125" style="1" customWidth="1"/>
    <col min="15631" max="15632" width="9.28515625" style="1" bestFit="1" customWidth="1"/>
    <col min="15633" max="15873" width="9.140625" style="1"/>
    <col min="15874" max="15874" width="15.28515625" style="1" customWidth="1"/>
    <col min="15875" max="15875" width="11.140625" style="1" customWidth="1"/>
    <col min="15876" max="15876" width="13.28515625" style="1" customWidth="1"/>
    <col min="15877" max="15877" width="10.140625" style="1" customWidth="1"/>
    <col min="15878" max="15878" width="12.42578125" style="1" bestFit="1" customWidth="1"/>
    <col min="15879" max="15879" width="11.28515625" style="1" bestFit="1" customWidth="1"/>
    <col min="15880" max="15880" width="9.85546875" style="1" customWidth="1"/>
    <col min="15881" max="15881" width="11.28515625" style="1" customWidth="1"/>
    <col min="15882" max="15882" width="14.5703125" style="1" customWidth="1"/>
    <col min="15883" max="15883" width="10.7109375" style="1" customWidth="1"/>
    <col min="15884" max="15884" width="11.140625" style="1" customWidth="1"/>
    <col min="15885" max="15885" width="7.42578125" style="1" customWidth="1"/>
    <col min="15886" max="15886" width="6.5703125" style="1" customWidth="1"/>
    <col min="15887" max="15888" width="9.28515625" style="1" bestFit="1" customWidth="1"/>
    <col min="15889" max="16129" width="9.140625" style="1"/>
    <col min="16130" max="16130" width="15.28515625" style="1" customWidth="1"/>
    <col min="16131" max="16131" width="11.140625" style="1" customWidth="1"/>
    <col min="16132" max="16132" width="13.28515625" style="1" customWidth="1"/>
    <col min="16133" max="16133" width="10.140625" style="1" customWidth="1"/>
    <col min="16134" max="16134" width="12.42578125" style="1" bestFit="1" customWidth="1"/>
    <col min="16135" max="16135" width="11.28515625" style="1" bestFit="1" customWidth="1"/>
    <col min="16136" max="16136" width="9.85546875" style="1" customWidth="1"/>
    <col min="16137" max="16137" width="11.28515625" style="1" customWidth="1"/>
    <col min="16138" max="16138" width="14.5703125" style="1" customWidth="1"/>
    <col min="16139" max="16139" width="10.7109375" style="1" customWidth="1"/>
    <col min="16140" max="16140" width="11.140625" style="1" customWidth="1"/>
    <col min="16141" max="16141" width="7.42578125" style="1" customWidth="1"/>
    <col min="16142" max="16142" width="6.5703125" style="1" customWidth="1"/>
    <col min="16143" max="16144" width="9.28515625" style="1" bestFit="1" customWidth="1"/>
    <col min="16145" max="16384" width="9.140625" style="1"/>
  </cols>
  <sheetData>
    <row r="2" spans="2:11" ht="53.25" customHeight="1">
      <c r="B2" s="172" t="s">
        <v>253</v>
      </c>
      <c r="C2" s="172"/>
      <c r="D2" s="172"/>
      <c r="E2" s="172"/>
      <c r="F2" s="172"/>
      <c r="G2" s="172"/>
      <c r="H2" s="172"/>
      <c r="I2" s="172"/>
      <c r="J2" s="173"/>
    </row>
    <row r="3" spans="2:11" ht="48.75" customHeight="1">
      <c r="B3" s="174" t="s">
        <v>195</v>
      </c>
      <c r="C3" s="174"/>
      <c r="D3" s="174"/>
      <c r="E3" s="174"/>
      <c r="F3" s="174"/>
      <c r="G3" s="174"/>
      <c r="H3" s="174"/>
      <c r="I3" s="174"/>
      <c r="J3" s="175"/>
      <c r="K3" s="155"/>
    </row>
    <row r="4" spans="2:11" ht="15.75" customHeight="1">
      <c r="B4" s="176" t="s">
        <v>0</v>
      </c>
      <c r="C4" s="177"/>
      <c r="D4" s="177"/>
      <c r="E4" s="177"/>
      <c r="F4" s="178"/>
      <c r="G4" s="179" t="s">
        <v>196</v>
      </c>
      <c r="H4" s="180"/>
      <c r="I4" s="180"/>
      <c r="J4" s="181"/>
    </row>
    <row r="5" spans="2:11" ht="15.75" customHeight="1">
      <c r="B5" s="176" t="s">
        <v>1</v>
      </c>
      <c r="C5" s="177"/>
      <c r="D5" s="177"/>
      <c r="E5" s="177"/>
      <c r="F5" s="178"/>
      <c r="G5" s="179" t="s">
        <v>197</v>
      </c>
      <c r="H5" s="180"/>
      <c r="I5" s="180"/>
      <c r="J5" s="181"/>
    </row>
    <row r="6" spans="2:11" ht="21.75" customHeight="1">
      <c r="B6" s="184" t="s">
        <v>167</v>
      </c>
      <c r="C6" s="185"/>
      <c r="D6" s="185"/>
      <c r="E6" s="185"/>
      <c r="F6" s="185"/>
      <c r="G6" s="185"/>
      <c r="H6" s="185"/>
      <c r="I6" s="185"/>
      <c r="J6" s="185"/>
    </row>
    <row r="7" spans="2:11" ht="20.25" customHeight="1">
      <c r="B7" s="186" t="s">
        <v>141</v>
      </c>
      <c r="C7" s="186"/>
      <c r="D7" s="186"/>
      <c r="E7" s="186"/>
      <c r="F7" s="186"/>
      <c r="G7" s="186"/>
      <c r="H7" s="186"/>
      <c r="I7" s="186"/>
      <c r="J7" s="186"/>
    </row>
    <row r="8" spans="2:11" ht="15.75" customHeight="1">
      <c r="B8" s="133" t="s">
        <v>3</v>
      </c>
      <c r="C8" s="184" t="s">
        <v>4</v>
      </c>
      <c r="D8" s="185"/>
      <c r="E8" s="185"/>
      <c r="F8" s="185"/>
      <c r="G8" s="185"/>
      <c r="H8" s="185"/>
      <c r="I8" s="187" t="s">
        <v>198</v>
      </c>
      <c r="J8" s="181"/>
    </row>
    <row r="9" spans="2:11" ht="15.75" customHeight="1">
      <c r="B9" s="133" t="s">
        <v>5</v>
      </c>
      <c r="C9" s="184" t="s">
        <v>188</v>
      </c>
      <c r="D9" s="185"/>
      <c r="E9" s="185"/>
      <c r="F9" s="185"/>
      <c r="G9" s="185"/>
      <c r="H9" s="185"/>
      <c r="I9" s="188" t="s">
        <v>189</v>
      </c>
      <c r="J9" s="188"/>
    </row>
    <row r="10" spans="2:11" ht="53.25" customHeight="1">
      <c r="B10" s="133" t="s">
        <v>6</v>
      </c>
      <c r="C10" s="176" t="s">
        <v>7</v>
      </c>
      <c r="D10" s="182"/>
      <c r="E10" s="182"/>
      <c r="F10" s="182"/>
      <c r="G10" s="182"/>
      <c r="H10" s="183"/>
      <c r="I10" s="179" t="s">
        <v>199</v>
      </c>
      <c r="J10" s="181"/>
    </row>
    <row r="11" spans="2:11" ht="15.75" customHeight="1">
      <c r="B11" s="133" t="s">
        <v>8</v>
      </c>
      <c r="C11" s="176" t="s">
        <v>9</v>
      </c>
      <c r="D11" s="182"/>
      <c r="E11" s="182"/>
      <c r="F11" s="182"/>
      <c r="G11" s="182"/>
      <c r="H11" s="183"/>
      <c r="I11" s="179">
        <v>12</v>
      </c>
      <c r="J11" s="181"/>
    </row>
    <row r="12" spans="2:11" ht="15.75" customHeight="1">
      <c r="B12" s="133" t="s">
        <v>32</v>
      </c>
      <c r="C12" s="176" t="s">
        <v>176</v>
      </c>
      <c r="D12" s="182"/>
      <c r="E12" s="182"/>
      <c r="F12" s="182"/>
      <c r="G12" s="182"/>
      <c r="H12" s="183"/>
      <c r="I12" s="179">
        <v>5174</v>
      </c>
      <c r="J12" s="181"/>
    </row>
    <row r="13" spans="2:11" ht="27.75" customHeight="1">
      <c r="B13" s="205" t="s">
        <v>10</v>
      </c>
      <c r="C13" s="206"/>
      <c r="D13" s="206"/>
      <c r="E13" s="206"/>
      <c r="F13" s="206"/>
      <c r="G13" s="206"/>
      <c r="H13" s="206"/>
      <c r="I13" s="206"/>
      <c r="J13" s="207"/>
    </row>
    <row r="14" spans="2:11" ht="43.5" customHeight="1">
      <c r="B14" s="208" t="s">
        <v>208</v>
      </c>
      <c r="C14" s="209"/>
      <c r="D14" s="209"/>
      <c r="E14" s="209"/>
      <c r="F14" s="209"/>
      <c r="G14" s="208" t="s">
        <v>11</v>
      </c>
      <c r="H14" s="210"/>
      <c r="I14" s="211" t="s">
        <v>12</v>
      </c>
      <c r="J14" s="211"/>
    </row>
    <row r="15" spans="2:11" s="85" customFormat="1" ht="12.75" customHeight="1">
      <c r="B15" s="212" t="s">
        <v>15</v>
      </c>
      <c r="C15" s="213"/>
      <c r="D15" s="213"/>
      <c r="E15" s="213"/>
      <c r="F15" s="213"/>
      <c r="G15" s="214" t="s">
        <v>13</v>
      </c>
      <c r="H15" s="214"/>
      <c r="I15" s="215">
        <v>1</v>
      </c>
      <c r="J15" s="216"/>
    </row>
    <row r="16" spans="2:11" ht="12.75" customHeight="1">
      <c r="B16" s="189" t="s">
        <v>17</v>
      </c>
      <c r="C16" s="190"/>
      <c r="D16" s="190"/>
      <c r="E16" s="190"/>
      <c r="F16" s="190"/>
      <c r="G16" s="190"/>
      <c r="H16" s="191"/>
      <c r="I16" s="192">
        <f>SUM(I15:I15)</f>
        <v>1</v>
      </c>
      <c r="J16" s="193"/>
    </row>
    <row r="17" spans="2:257" ht="8.25" hidden="1" customHeight="1">
      <c r="B17" s="194"/>
      <c r="C17" s="195"/>
      <c r="D17" s="195"/>
      <c r="E17" s="195"/>
      <c r="F17" s="195"/>
      <c r="G17" s="195"/>
      <c r="H17" s="195"/>
      <c r="I17" s="195"/>
      <c r="J17" s="196"/>
    </row>
    <row r="18" spans="2:257" ht="57" hidden="1" customHeight="1">
      <c r="B18" s="197" t="s">
        <v>18</v>
      </c>
      <c r="C18" s="198"/>
      <c r="D18" s="198"/>
      <c r="E18" s="198"/>
      <c r="F18" s="198"/>
      <c r="G18" s="198"/>
      <c r="H18" s="198"/>
      <c r="I18" s="198"/>
      <c r="J18" s="199"/>
      <c r="K18" s="70"/>
      <c r="L18" s="71"/>
      <c r="M18" s="72"/>
    </row>
    <row r="19" spans="2:257" ht="7.5" customHeight="1">
      <c r="B19" s="200"/>
      <c r="C19" s="201"/>
      <c r="D19" s="201"/>
      <c r="E19" s="201"/>
      <c r="F19" s="201"/>
      <c r="G19" s="201"/>
      <c r="H19" s="201"/>
      <c r="I19" s="201"/>
      <c r="J19" s="201"/>
      <c r="K19" s="70"/>
      <c r="L19" s="71"/>
      <c r="M19" s="72"/>
    </row>
    <row r="20" spans="2:257" ht="47.25" customHeight="1">
      <c r="B20" s="202" t="s">
        <v>19</v>
      </c>
      <c r="C20" s="203"/>
      <c r="D20" s="203"/>
      <c r="E20" s="203"/>
      <c r="F20" s="203"/>
      <c r="G20" s="203"/>
      <c r="H20" s="203"/>
      <c r="I20" s="203"/>
      <c r="J20" s="204"/>
      <c r="K20" s="70"/>
      <c r="L20" s="71"/>
      <c r="M20" s="72"/>
    </row>
    <row r="21" spans="2:257" ht="21.75" customHeight="1">
      <c r="B21" s="218" t="s">
        <v>20</v>
      </c>
      <c r="C21" s="219"/>
      <c r="D21" s="219"/>
      <c r="E21" s="219"/>
      <c r="F21" s="219"/>
      <c r="G21" s="219"/>
      <c r="H21" s="219"/>
      <c r="I21" s="219"/>
      <c r="J21" s="220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217"/>
      <c r="CP21" s="217"/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7"/>
      <c r="DF21" s="217"/>
      <c r="DG21" s="217"/>
      <c r="DH21" s="217"/>
      <c r="DI21" s="217"/>
      <c r="DJ21" s="217"/>
      <c r="DK21" s="217"/>
      <c r="DL21" s="217"/>
      <c r="DM21" s="217"/>
      <c r="DN21" s="217"/>
      <c r="DO21" s="217"/>
      <c r="DP21" s="217"/>
      <c r="DQ21" s="217"/>
      <c r="DR21" s="217"/>
      <c r="DS21" s="217"/>
      <c r="DT21" s="217"/>
      <c r="DU21" s="217"/>
      <c r="DV21" s="217"/>
      <c r="DW21" s="217"/>
      <c r="DX21" s="217"/>
      <c r="DY21" s="217"/>
      <c r="DZ21" s="217"/>
      <c r="EA21" s="217"/>
      <c r="EB21" s="217"/>
      <c r="EC21" s="217"/>
      <c r="ED21" s="217"/>
      <c r="EE21" s="217"/>
      <c r="EF21" s="217"/>
      <c r="EG21" s="217"/>
      <c r="EH21" s="217"/>
      <c r="EI21" s="217"/>
      <c r="EJ21" s="217"/>
      <c r="EK21" s="217"/>
      <c r="EL21" s="217"/>
      <c r="EM21" s="217"/>
      <c r="EN21" s="217"/>
      <c r="EO21" s="217"/>
      <c r="EP21" s="217"/>
      <c r="EQ21" s="217"/>
      <c r="ER21" s="217"/>
      <c r="ES21" s="217"/>
      <c r="ET21" s="217"/>
      <c r="EU21" s="217"/>
      <c r="EV21" s="217"/>
      <c r="EW21" s="217"/>
      <c r="EX21" s="217"/>
      <c r="EY21" s="217"/>
      <c r="EZ21" s="217"/>
      <c r="FA21" s="217"/>
      <c r="FB21" s="217"/>
      <c r="FC21" s="217"/>
      <c r="FD21" s="217"/>
      <c r="FE21" s="217"/>
      <c r="FF21" s="217"/>
      <c r="FG21" s="217"/>
      <c r="FH21" s="217"/>
      <c r="FI21" s="217"/>
      <c r="FJ21" s="217"/>
      <c r="FK21" s="217"/>
      <c r="FL21" s="217"/>
      <c r="FM21" s="217"/>
      <c r="FN21" s="217"/>
      <c r="FO21" s="217"/>
      <c r="FP21" s="217"/>
      <c r="FQ21" s="217"/>
      <c r="FR21" s="217"/>
      <c r="FS21" s="217"/>
      <c r="FT21" s="217"/>
      <c r="FU21" s="217"/>
      <c r="FV21" s="217"/>
      <c r="FW21" s="217"/>
      <c r="FX21" s="217"/>
      <c r="FY21" s="217"/>
      <c r="FZ21" s="217"/>
      <c r="GA21" s="217"/>
      <c r="GB21" s="217"/>
      <c r="GC21" s="217"/>
      <c r="GD21" s="217"/>
      <c r="GE21" s="217"/>
      <c r="GF21" s="217"/>
      <c r="GG21" s="217"/>
      <c r="GH21" s="217"/>
      <c r="GI21" s="217"/>
      <c r="GJ21" s="217"/>
      <c r="GK21" s="217"/>
      <c r="GL21" s="217"/>
      <c r="GM21" s="217"/>
      <c r="GN21" s="217"/>
      <c r="GO21" s="217"/>
      <c r="GP21" s="217"/>
      <c r="GQ21" s="217"/>
      <c r="GR21" s="217"/>
      <c r="GS21" s="217"/>
      <c r="GT21" s="217"/>
      <c r="GU21" s="217"/>
      <c r="GV21" s="217"/>
      <c r="GW21" s="217"/>
      <c r="GX21" s="217"/>
      <c r="GY21" s="217"/>
      <c r="GZ21" s="217"/>
      <c r="HA21" s="217"/>
      <c r="HB21" s="217"/>
      <c r="HC21" s="217"/>
      <c r="HD21" s="217"/>
      <c r="HE21" s="217"/>
      <c r="HF21" s="217"/>
      <c r="HG21" s="217"/>
      <c r="HH21" s="217"/>
      <c r="HI21" s="217"/>
      <c r="HJ21" s="217"/>
      <c r="HK21" s="217"/>
      <c r="HL21" s="217"/>
      <c r="HM21" s="217"/>
      <c r="HN21" s="217"/>
      <c r="HO21" s="217"/>
      <c r="HP21" s="217"/>
      <c r="HQ21" s="217"/>
      <c r="HR21" s="217"/>
      <c r="HS21" s="217"/>
      <c r="HT21" s="217"/>
      <c r="HU21" s="217"/>
      <c r="HV21" s="217"/>
      <c r="HW21" s="217"/>
      <c r="HX21" s="217"/>
      <c r="HY21" s="217"/>
      <c r="HZ21" s="217"/>
      <c r="IA21" s="217"/>
      <c r="IB21" s="217"/>
      <c r="IC21" s="217"/>
      <c r="ID21" s="217"/>
      <c r="IE21" s="217"/>
      <c r="IF21" s="217"/>
      <c r="IG21" s="217"/>
      <c r="IH21" s="217"/>
      <c r="II21" s="217"/>
      <c r="IJ21" s="217"/>
      <c r="IK21" s="217"/>
      <c r="IL21" s="217"/>
      <c r="IM21" s="217"/>
      <c r="IN21" s="217"/>
      <c r="IO21" s="217"/>
      <c r="IP21" s="217"/>
      <c r="IQ21" s="217"/>
      <c r="IR21" s="217"/>
      <c r="IS21" s="217"/>
      <c r="IT21" s="217"/>
      <c r="IU21" s="217"/>
      <c r="IV21" s="217"/>
      <c r="IW21" s="217"/>
    </row>
    <row r="22" spans="2:257" ht="27.75" customHeight="1">
      <c r="B22" s="133">
        <v>1</v>
      </c>
      <c r="C22" s="184" t="s">
        <v>21</v>
      </c>
      <c r="D22" s="184"/>
      <c r="E22" s="184"/>
      <c r="F22" s="184"/>
      <c r="G22" s="184"/>
      <c r="H22" s="184"/>
      <c r="I22" s="221" t="s">
        <v>209</v>
      </c>
      <c r="J22" s="222"/>
    </row>
    <row r="23" spans="2:257" ht="15.75" customHeight="1">
      <c r="B23" s="133">
        <v>2</v>
      </c>
      <c r="C23" s="184" t="s">
        <v>22</v>
      </c>
      <c r="D23" s="184"/>
      <c r="E23" s="184"/>
      <c r="F23" s="184"/>
      <c r="G23" s="184"/>
      <c r="H23" s="184"/>
      <c r="I23" s="223"/>
      <c r="J23" s="224"/>
      <c r="K23" s="148"/>
      <c r="L23" s="85"/>
      <c r="M23" s="85"/>
      <c r="N23" s="85"/>
    </row>
    <row r="24" spans="2:257" ht="15.75" customHeight="1">
      <c r="B24" s="133">
        <v>3</v>
      </c>
      <c r="C24" s="184" t="s">
        <v>23</v>
      </c>
      <c r="D24" s="184"/>
      <c r="E24" s="184"/>
      <c r="F24" s="184"/>
      <c r="G24" s="184"/>
      <c r="H24" s="184"/>
      <c r="I24" s="235" t="s">
        <v>200</v>
      </c>
      <c r="J24" s="236"/>
    </row>
    <row r="25" spans="2:257" ht="15.75" customHeight="1">
      <c r="B25" s="133">
        <v>4</v>
      </c>
      <c r="C25" s="184" t="s">
        <v>142</v>
      </c>
      <c r="D25" s="184"/>
      <c r="E25" s="184"/>
      <c r="F25" s="184"/>
      <c r="G25" s="184"/>
      <c r="H25" s="184"/>
      <c r="I25" s="237" t="s">
        <v>201</v>
      </c>
      <c r="J25" s="238"/>
    </row>
    <row r="26" spans="2:257" customFormat="1" ht="29.25" customHeight="1">
      <c r="B26" s="144">
        <v>5</v>
      </c>
      <c r="C26" s="230" t="s">
        <v>202</v>
      </c>
      <c r="D26" s="239"/>
      <c r="E26" s="239"/>
      <c r="F26" s="239"/>
      <c r="G26" s="239"/>
      <c r="H26" s="240"/>
      <c r="I26" s="233">
        <f>ROUND((I23/220),2)</f>
        <v>0</v>
      </c>
      <c r="J26" s="234"/>
      <c r="M26" s="128"/>
    </row>
    <row r="27" spans="2:257" s="74" customFormat="1" ht="15" hidden="1">
      <c r="B27" s="73">
        <v>6</v>
      </c>
      <c r="C27" s="225" t="s">
        <v>143</v>
      </c>
      <c r="D27" s="226"/>
      <c r="E27" s="226"/>
      <c r="F27" s="226"/>
      <c r="G27" s="226"/>
      <c r="H27" s="227"/>
      <c r="I27" s="228">
        <v>6.62</v>
      </c>
      <c r="J27" s="229"/>
      <c r="K27" s="74">
        <f>+I26*1.3</f>
        <v>0</v>
      </c>
    </row>
    <row r="28" spans="2:257" customFormat="1" ht="28.5" customHeight="1">
      <c r="B28" s="144">
        <v>7</v>
      </c>
      <c r="C28" s="230" t="s">
        <v>203</v>
      </c>
      <c r="D28" s="177"/>
      <c r="E28" s="177"/>
      <c r="F28" s="177"/>
      <c r="G28" s="177"/>
      <c r="H28" s="178"/>
      <c r="I28" s="231">
        <f>ROUND(I26*1.5,2)</f>
        <v>0</v>
      </c>
      <c r="J28" s="232"/>
    </row>
    <row r="29" spans="2:257" customFormat="1" ht="15.75" hidden="1" customHeight="1">
      <c r="B29" s="144">
        <v>8</v>
      </c>
      <c r="C29" s="230" t="s">
        <v>144</v>
      </c>
      <c r="D29" s="177"/>
      <c r="E29" s="177"/>
      <c r="F29" s="177"/>
      <c r="G29" s="177"/>
      <c r="H29" s="178"/>
      <c r="I29" s="233"/>
      <c r="J29" s="234"/>
      <c r="K29" s="128"/>
    </row>
    <row r="30" spans="2:257" customFormat="1" ht="15.75" customHeight="1">
      <c r="B30" s="144">
        <v>8</v>
      </c>
      <c r="C30" s="247" t="s">
        <v>204</v>
      </c>
      <c r="D30" s="248"/>
      <c r="E30" s="248"/>
      <c r="F30" s="248"/>
      <c r="G30" s="248"/>
      <c r="H30" s="249"/>
      <c r="I30" s="250">
        <v>2</v>
      </c>
      <c r="J30" s="251"/>
    </row>
    <row r="31" spans="2:257" ht="9" customHeight="1">
      <c r="B31" s="200"/>
      <c r="C31" s="252"/>
      <c r="D31" s="252"/>
      <c r="E31" s="252"/>
      <c r="F31" s="252"/>
      <c r="G31" s="252"/>
      <c r="H31" s="252"/>
      <c r="I31" s="252"/>
      <c r="J31" s="252"/>
    </row>
    <row r="32" spans="2:257" ht="14.25" hidden="1" customHeight="1">
      <c r="B32" s="253" t="s">
        <v>26</v>
      </c>
      <c r="C32" s="254"/>
      <c r="D32" s="254"/>
      <c r="E32" s="254"/>
      <c r="F32" s="254"/>
      <c r="G32" s="254"/>
      <c r="H32" s="254"/>
      <c r="I32" s="254"/>
      <c r="J32" s="255"/>
    </row>
    <row r="33" spans="2:13" ht="9" hidden="1" customHeight="1">
      <c r="B33" s="256"/>
      <c r="C33" s="257"/>
      <c r="D33" s="257"/>
      <c r="E33" s="257"/>
      <c r="F33" s="257"/>
      <c r="G33" s="257"/>
      <c r="H33" s="257"/>
      <c r="I33" s="257"/>
      <c r="J33" s="258"/>
    </row>
    <row r="34" spans="2:13" ht="26.25" customHeight="1">
      <c r="B34" s="259" t="s">
        <v>145</v>
      </c>
      <c r="C34" s="260"/>
      <c r="D34" s="260"/>
      <c r="E34" s="260"/>
      <c r="F34" s="260"/>
      <c r="G34" s="260"/>
      <c r="H34" s="260"/>
      <c r="I34" s="260"/>
      <c r="J34" s="261"/>
    </row>
    <row r="35" spans="2:13" s="77" customFormat="1" ht="22.5" customHeight="1">
      <c r="B35" s="75">
        <v>1</v>
      </c>
      <c r="C35" s="218" t="s">
        <v>146</v>
      </c>
      <c r="D35" s="219"/>
      <c r="E35" s="219"/>
      <c r="F35" s="219"/>
      <c r="G35" s="219"/>
      <c r="H35" s="241"/>
      <c r="I35" s="76" t="s">
        <v>29</v>
      </c>
      <c r="J35" s="75" t="s">
        <v>30</v>
      </c>
    </row>
    <row r="36" spans="2:13" ht="12.75">
      <c r="B36" s="133" t="s">
        <v>3</v>
      </c>
      <c r="C36" s="176" t="s">
        <v>205</v>
      </c>
      <c r="D36" s="177"/>
      <c r="E36" s="177"/>
      <c r="F36" s="177"/>
      <c r="G36" s="177"/>
      <c r="H36" s="177"/>
      <c r="I36" s="242"/>
      <c r="J36" s="8">
        <f>I23*I30</f>
        <v>0</v>
      </c>
    </row>
    <row r="37" spans="2:13" ht="15" hidden="1">
      <c r="B37" s="133" t="s">
        <v>5</v>
      </c>
      <c r="C37" s="176" t="s">
        <v>31</v>
      </c>
      <c r="D37" s="243"/>
      <c r="E37" s="243"/>
      <c r="F37" s="243"/>
      <c r="G37" s="243"/>
      <c r="H37" s="243"/>
      <c r="I37" s="9"/>
      <c r="J37" s="10" t="s">
        <v>14</v>
      </c>
    </row>
    <row r="38" spans="2:13" ht="12.75">
      <c r="B38" s="133" t="s">
        <v>6</v>
      </c>
      <c r="C38" s="176" t="s">
        <v>210</v>
      </c>
      <c r="D38" s="244"/>
      <c r="E38" s="244"/>
      <c r="F38" s="244"/>
      <c r="G38" s="244"/>
      <c r="H38" s="244"/>
      <c r="I38" s="242"/>
      <c r="J38" s="8">
        <f>ROUND(I30*15*I28,2)</f>
        <v>0</v>
      </c>
      <c r="L38" s="78"/>
    </row>
    <row r="39" spans="2:13" ht="15">
      <c r="B39" s="133" t="s">
        <v>8</v>
      </c>
      <c r="C39" s="176" t="s">
        <v>206</v>
      </c>
      <c r="D39" s="245"/>
      <c r="E39" s="245"/>
      <c r="F39" s="245"/>
      <c r="G39" s="245"/>
      <c r="H39" s="245"/>
      <c r="I39" s="246"/>
      <c r="J39" s="8">
        <v>0</v>
      </c>
      <c r="K39" s="148"/>
      <c r="L39" s="78"/>
    </row>
    <row r="40" spans="2:13" ht="25.5" customHeight="1">
      <c r="B40" s="133" t="s">
        <v>32</v>
      </c>
      <c r="C40" s="176" t="s">
        <v>173</v>
      </c>
      <c r="D40" s="244"/>
      <c r="E40" s="244"/>
      <c r="F40" s="244"/>
      <c r="G40" s="244"/>
      <c r="H40" s="244"/>
      <c r="I40" s="242"/>
      <c r="J40" s="8">
        <f>SUM(J37:J39)*20%</f>
        <v>0</v>
      </c>
    </row>
    <row r="41" spans="2:13" ht="48" customHeight="1">
      <c r="B41" s="133" t="s">
        <v>34</v>
      </c>
      <c r="C41" s="264" t="s">
        <v>207</v>
      </c>
      <c r="D41" s="265"/>
      <c r="E41" s="265"/>
      <c r="F41" s="265"/>
      <c r="G41" s="265"/>
      <c r="H41" s="265"/>
      <c r="I41" s="266"/>
      <c r="J41" s="8">
        <f>ROUND(I26*12*0.92,2)</f>
        <v>0</v>
      </c>
    </row>
    <row r="42" spans="2:13" ht="25.5" hidden="1" customHeight="1">
      <c r="B42" s="133" t="s">
        <v>35</v>
      </c>
      <c r="C42" s="267" t="s">
        <v>185</v>
      </c>
      <c r="D42" s="268"/>
      <c r="E42" s="268"/>
      <c r="F42" s="268"/>
      <c r="G42" s="268"/>
      <c r="H42" s="269"/>
      <c r="I42" s="11">
        <v>0</v>
      </c>
      <c r="J42" s="8">
        <f>ROUND(I42*SUM(J36:J41),2)</f>
        <v>0</v>
      </c>
    </row>
    <row r="43" spans="2:13" ht="12.75">
      <c r="B43" s="133" t="s">
        <v>36</v>
      </c>
      <c r="C43" s="176" t="s">
        <v>38</v>
      </c>
      <c r="D43" s="244"/>
      <c r="E43" s="244"/>
      <c r="F43" s="244"/>
      <c r="G43" s="244"/>
      <c r="H43" s="244"/>
      <c r="I43" s="242"/>
      <c r="J43" s="10" t="s">
        <v>14</v>
      </c>
      <c r="M43" s="79"/>
    </row>
    <row r="44" spans="2:13" ht="15.75" customHeight="1">
      <c r="B44" s="270" t="s">
        <v>39</v>
      </c>
      <c r="C44" s="271"/>
      <c r="D44" s="271"/>
      <c r="E44" s="271"/>
      <c r="F44" s="271"/>
      <c r="G44" s="271"/>
      <c r="H44" s="271"/>
      <c r="I44" s="272"/>
      <c r="J44" s="12">
        <f>SUM(J36:J43)</f>
        <v>0</v>
      </c>
    </row>
    <row r="45" spans="2:13" ht="30" customHeight="1">
      <c r="B45" s="273" t="s">
        <v>40</v>
      </c>
      <c r="C45" s="274"/>
      <c r="D45" s="274"/>
      <c r="E45" s="274"/>
      <c r="F45" s="274"/>
      <c r="G45" s="274"/>
      <c r="H45" s="274"/>
      <c r="I45" s="274"/>
      <c r="J45" s="275"/>
    </row>
    <row r="46" spans="2:13" ht="18.75" customHeight="1">
      <c r="B46" s="80">
        <v>2</v>
      </c>
      <c r="C46" s="218" t="s">
        <v>41</v>
      </c>
      <c r="D46" s="219"/>
      <c r="E46" s="219"/>
      <c r="F46" s="219"/>
      <c r="G46" s="219"/>
      <c r="H46" s="219"/>
      <c r="I46" s="276"/>
      <c r="J46" s="132" t="s">
        <v>42</v>
      </c>
      <c r="M46" s="130"/>
    </row>
    <row r="47" spans="2:13" ht="19.5" customHeight="1">
      <c r="B47" s="140" t="s">
        <v>3</v>
      </c>
      <c r="C47" s="184" t="s">
        <v>174</v>
      </c>
      <c r="D47" s="184"/>
      <c r="E47" s="184"/>
      <c r="F47" s="184"/>
      <c r="G47" s="184"/>
      <c r="H47" s="184"/>
      <c r="I47" s="262"/>
      <c r="J47" s="21">
        <f>IF(ROUND((I48*15*2*I49)-(J36*0.06),2)&lt;0,0,ROUND((I48*15*2*I49)-((J36)*0.06),2))</f>
        <v>0</v>
      </c>
    </row>
    <row r="48" spans="2:13" ht="28.5" customHeight="1">
      <c r="B48" s="140"/>
      <c r="C48" s="176" t="s">
        <v>43</v>
      </c>
      <c r="D48" s="177"/>
      <c r="E48" s="177"/>
      <c r="F48" s="177"/>
      <c r="G48" s="177"/>
      <c r="H48" s="177"/>
      <c r="I48" s="131"/>
      <c r="J48" s="129"/>
    </row>
    <row r="49" spans="2:17" ht="15.75" customHeight="1">
      <c r="B49" s="140"/>
      <c r="C49" s="184" t="s">
        <v>44</v>
      </c>
      <c r="D49" s="184"/>
      <c r="E49" s="184"/>
      <c r="F49" s="184"/>
      <c r="G49" s="184"/>
      <c r="H49" s="184"/>
      <c r="I49" s="145">
        <v>2</v>
      </c>
      <c r="J49" s="129"/>
    </row>
    <row r="50" spans="2:17" ht="27.75" customHeight="1">
      <c r="B50" s="140" t="s">
        <v>5</v>
      </c>
      <c r="C50" s="176" t="s">
        <v>212</v>
      </c>
      <c r="D50" s="177"/>
      <c r="E50" s="177"/>
      <c r="F50" s="177"/>
      <c r="G50" s="177"/>
      <c r="H50" s="177"/>
      <c r="I50" s="263"/>
      <c r="J50" s="81">
        <f>ROUND(15*2*I51*(1-0.175),2)</f>
        <v>0</v>
      </c>
      <c r="K50" s="156"/>
    </row>
    <row r="51" spans="2:17" ht="15.75" customHeight="1">
      <c r="B51" s="140"/>
      <c r="C51" s="176" t="s">
        <v>211</v>
      </c>
      <c r="D51" s="177"/>
      <c r="E51" s="177"/>
      <c r="F51" s="177"/>
      <c r="G51" s="177"/>
      <c r="H51" s="177"/>
      <c r="I51" s="131"/>
      <c r="J51" s="129"/>
      <c r="K51" s="148"/>
    </row>
    <row r="52" spans="2:17" ht="15.75" hidden="1" customHeight="1">
      <c r="B52" s="140" t="s">
        <v>6</v>
      </c>
      <c r="C52" s="176" t="s">
        <v>45</v>
      </c>
      <c r="D52" s="177"/>
      <c r="E52" s="177"/>
      <c r="F52" s="177"/>
      <c r="G52" s="177"/>
      <c r="H52" s="177"/>
      <c r="I52" s="263"/>
      <c r="J52" s="21">
        <v>0</v>
      </c>
    </row>
    <row r="53" spans="2:17" ht="15.75" hidden="1" customHeight="1">
      <c r="B53" s="140" t="s">
        <v>8</v>
      </c>
      <c r="C53" s="285" t="s">
        <v>46</v>
      </c>
      <c r="D53" s="244"/>
      <c r="E53" s="244"/>
      <c r="F53" s="244"/>
      <c r="G53" s="244"/>
      <c r="H53" s="244"/>
      <c r="I53" s="263"/>
      <c r="J53" s="22">
        <v>0</v>
      </c>
    </row>
    <row r="54" spans="2:17" ht="12.75" hidden="1">
      <c r="B54" s="140" t="s">
        <v>32</v>
      </c>
      <c r="C54" s="176" t="s">
        <v>213</v>
      </c>
      <c r="D54" s="182"/>
      <c r="E54" s="182"/>
      <c r="F54" s="182"/>
      <c r="G54" s="182"/>
      <c r="H54" s="182"/>
      <c r="I54" s="183"/>
      <c r="J54" s="21">
        <v>0</v>
      </c>
      <c r="K54" s="148"/>
      <c r="L54" s="149"/>
      <c r="M54" s="85"/>
      <c r="N54" s="85"/>
      <c r="O54" s="149"/>
      <c r="P54" s="85"/>
      <c r="Q54" s="85"/>
    </row>
    <row r="55" spans="2:17" ht="20.25" customHeight="1">
      <c r="B55" s="140" t="s">
        <v>34</v>
      </c>
      <c r="C55" s="286" t="s">
        <v>214</v>
      </c>
      <c r="D55" s="287"/>
      <c r="E55" s="287"/>
      <c r="F55" s="287"/>
      <c r="G55" s="287"/>
      <c r="H55" s="287"/>
      <c r="I55" s="288"/>
      <c r="J55" s="21">
        <v>0</v>
      </c>
      <c r="K55" s="148"/>
      <c r="L55" s="149"/>
      <c r="M55" s="85"/>
      <c r="N55" s="85"/>
      <c r="O55" s="85"/>
      <c r="P55" s="85"/>
      <c r="Q55" s="85"/>
    </row>
    <row r="56" spans="2:17" ht="15.75" customHeight="1">
      <c r="B56" s="140" t="s">
        <v>35</v>
      </c>
      <c r="C56" s="285" t="s">
        <v>47</v>
      </c>
      <c r="D56" s="244"/>
      <c r="E56" s="244"/>
      <c r="F56" s="244"/>
      <c r="G56" s="244"/>
      <c r="H56" s="244"/>
      <c r="I56" s="263"/>
      <c r="J56" s="22">
        <v>0</v>
      </c>
    </row>
    <row r="57" spans="2:17" ht="15.75" customHeight="1">
      <c r="B57" s="143"/>
      <c r="C57" s="289" t="s">
        <v>48</v>
      </c>
      <c r="D57" s="290"/>
      <c r="E57" s="290"/>
      <c r="F57" s="290"/>
      <c r="G57" s="290"/>
      <c r="H57" s="290"/>
      <c r="I57" s="291"/>
      <c r="J57" s="82">
        <f>SUM(J47:J56)</f>
        <v>0</v>
      </c>
    </row>
    <row r="58" spans="2:17" ht="7.5" customHeight="1">
      <c r="B58" s="292"/>
      <c r="C58" s="293"/>
      <c r="D58" s="293"/>
      <c r="E58" s="293"/>
      <c r="F58" s="293"/>
      <c r="G58" s="293"/>
      <c r="H58" s="293"/>
      <c r="I58" s="293"/>
      <c r="J58" s="294"/>
    </row>
    <row r="59" spans="2:17" ht="15.75" hidden="1" customHeight="1">
      <c r="B59" s="277" t="s">
        <v>49</v>
      </c>
      <c r="C59" s="177"/>
      <c r="D59" s="177"/>
      <c r="E59" s="177"/>
      <c r="F59" s="177"/>
      <c r="G59" s="177"/>
      <c r="H59" s="177"/>
      <c r="I59" s="177"/>
      <c r="J59" s="178"/>
    </row>
    <row r="60" spans="2:17" ht="7.5" hidden="1" customHeight="1">
      <c r="B60" s="278"/>
      <c r="C60" s="279"/>
      <c r="D60" s="279"/>
      <c r="E60" s="279"/>
      <c r="F60" s="279"/>
      <c r="G60" s="279"/>
      <c r="H60" s="279"/>
      <c r="I60" s="279"/>
      <c r="J60" s="280"/>
    </row>
    <row r="61" spans="2:17" ht="30" customHeight="1">
      <c r="B61" s="281" t="s">
        <v>50</v>
      </c>
      <c r="C61" s="282"/>
      <c r="D61" s="282"/>
      <c r="E61" s="282"/>
      <c r="F61" s="282"/>
      <c r="G61" s="282"/>
      <c r="H61" s="282"/>
      <c r="I61" s="282"/>
      <c r="J61" s="283"/>
      <c r="K61" s="83"/>
    </row>
    <row r="62" spans="2:17" ht="15.75" customHeight="1">
      <c r="B62" s="80">
        <v>3</v>
      </c>
      <c r="C62" s="218" t="s">
        <v>51</v>
      </c>
      <c r="D62" s="219"/>
      <c r="E62" s="219"/>
      <c r="F62" s="219"/>
      <c r="G62" s="219"/>
      <c r="H62" s="219"/>
      <c r="I62" s="284"/>
      <c r="J62" s="80" t="s">
        <v>42</v>
      </c>
    </row>
    <row r="63" spans="2:17" ht="39.75" customHeight="1">
      <c r="B63" s="140" t="s">
        <v>3</v>
      </c>
      <c r="C63" s="176" t="s">
        <v>228</v>
      </c>
      <c r="D63" s="177"/>
      <c r="E63" s="177"/>
      <c r="F63" s="177"/>
      <c r="G63" s="177"/>
      <c r="H63" s="177"/>
      <c r="I63" s="242"/>
      <c r="J63" s="21">
        <f>ROUND((Plan.Auxiliar!I14*2),2)</f>
        <v>0</v>
      </c>
    </row>
    <row r="64" spans="2:17" ht="50.25" customHeight="1">
      <c r="B64" s="140" t="s">
        <v>5</v>
      </c>
      <c r="C64" s="176" t="s">
        <v>251</v>
      </c>
      <c r="D64" s="177"/>
      <c r="E64" s="177"/>
      <c r="F64" s="177"/>
      <c r="G64" s="177"/>
      <c r="H64" s="177"/>
      <c r="I64" s="178"/>
      <c r="J64" s="22">
        <f>Plan.Auxiliar!I29/12/2</f>
        <v>0</v>
      </c>
      <c r="K64" s="150"/>
      <c r="L64" s="151"/>
      <c r="M64" s="151"/>
      <c r="N64" s="151"/>
      <c r="O64" s="151"/>
      <c r="P64" s="151"/>
      <c r="Q64" s="151"/>
    </row>
    <row r="65" spans="2:17" ht="53.25" customHeight="1">
      <c r="B65" s="140" t="s">
        <v>6</v>
      </c>
      <c r="C65" s="176" t="s">
        <v>235</v>
      </c>
      <c r="D65" s="177"/>
      <c r="E65" s="177"/>
      <c r="F65" s="177"/>
      <c r="G65" s="177"/>
      <c r="H65" s="177"/>
      <c r="I65" s="178"/>
      <c r="J65" s="22">
        <f>Plan.Auxiliar!I21/2</f>
        <v>0</v>
      </c>
      <c r="K65" s="152"/>
      <c r="L65" s="153"/>
      <c r="M65" s="153"/>
      <c r="N65" s="153"/>
      <c r="O65" s="153"/>
      <c r="P65" s="153"/>
      <c r="Q65" s="153"/>
    </row>
    <row r="66" spans="2:17" ht="15.75" customHeight="1">
      <c r="B66" s="289" t="s">
        <v>52</v>
      </c>
      <c r="C66" s="297"/>
      <c r="D66" s="297"/>
      <c r="E66" s="297"/>
      <c r="F66" s="297"/>
      <c r="G66" s="297"/>
      <c r="H66" s="297"/>
      <c r="I66" s="298"/>
      <c r="J66" s="84">
        <f>ROUND(SUM(J63:J65),2)</f>
        <v>0</v>
      </c>
      <c r="K66" s="152"/>
      <c r="L66" s="153"/>
      <c r="M66" s="153"/>
      <c r="N66" s="153"/>
      <c r="O66" s="153"/>
      <c r="P66" s="153"/>
      <c r="Q66" s="153"/>
    </row>
    <row r="67" spans="2:17" ht="8.25" hidden="1" customHeight="1">
      <c r="B67" s="299"/>
      <c r="C67" s="300"/>
      <c r="D67" s="300"/>
      <c r="E67" s="300"/>
      <c r="F67" s="300"/>
      <c r="G67" s="300"/>
      <c r="H67" s="300"/>
      <c r="I67" s="300"/>
      <c r="J67" s="301"/>
      <c r="K67" s="152"/>
      <c r="L67" s="153"/>
      <c r="M67" s="153"/>
      <c r="N67" s="153"/>
      <c r="O67" s="153"/>
      <c r="P67" s="153"/>
      <c r="Q67" s="153"/>
    </row>
    <row r="68" spans="2:17" ht="15.75" hidden="1" customHeight="1">
      <c r="B68" s="253" t="s">
        <v>192</v>
      </c>
      <c r="C68" s="254"/>
      <c r="D68" s="254"/>
      <c r="E68" s="254"/>
      <c r="F68" s="254"/>
      <c r="G68" s="254"/>
      <c r="H68" s="254"/>
      <c r="I68" s="254"/>
      <c r="J68" s="255"/>
      <c r="K68" s="152"/>
      <c r="L68" s="153"/>
      <c r="M68" s="153"/>
      <c r="N68" s="153"/>
      <c r="O68" s="153"/>
      <c r="P68" s="153"/>
      <c r="Q68" s="153"/>
    </row>
    <row r="69" spans="2:17" ht="8.25" customHeight="1">
      <c r="B69" s="137"/>
      <c r="C69" s="138"/>
      <c r="D69" s="138"/>
      <c r="E69" s="138"/>
      <c r="F69" s="138"/>
      <c r="G69" s="138"/>
      <c r="H69" s="138"/>
      <c r="I69" s="138"/>
      <c r="J69" s="139"/>
      <c r="K69" s="152"/>
      <c r="L69" s="153"/>
      <c r="M69" s="153"/>
      <c r="N69" s="153"/>
      <c r="O69" s="153"/>
      <c r="P69" s="153"/>
      <c r="Q69" s="153"/>
    </row>
    <row r="70" spans="2:17" s="85" customFormat="1" ht="32.25" customHeight="1">
      <c r="B70" s="259" t="s">
        <v>147</v>
      </c>
      <c r="C70" s="260"/>
      <c r="D70" s="260"/>
      <c r="E70" s="260"/>
      <c r="F70" s="260"/>
      <c r="G70" s="260"/>
      <c r="H70" s="260"/>
      <c r="I70" s="260"/>
      <c r="J70" s="261"/>
      <c r="K70" s="150"/>
      <c r="L70" s="151"/>
      <c r="M70" s="151"/>
      <c r="N70" s="151"/>
      <c r="O70" s="151"/>
      <c r="P70" s="151"/>
      <c r="Q70" s="151"/>
    </row>
    <row r="71" spans="2:17" s="85" customFormat="1" ht="28.5" customHeight="1">
      <c r="B71" s="86" t="s">
        <v>54</v>
      </c>
      <c r="C71" s="218" t="s">
        <v>88</v>
      </c>
      <c r="D71" s="219"/>
      <c r="E71" s="219"/>
      <c r="F71" s="219"/>
      <c r="G71" s="219"/>
      <c r="H71" s="241"/>
      <c r="I71" s="87" t="s">
        <v>29</v>
      </c>
      <c r="J71" s="132" t="s">
        <v>42</v>
      </c>
    </row>
    <row r="72" spans="2:17" s="85" customFormat="1" ht="15.75" customHeight="1">
      <c r="B72" s="136" t="s">
        <v>3</v>
      </c>
      <c r="C72" s="277" t="s">
        <v>148</v>
      </c>
      <c r="D72" s="295"/>
      <c r="E72" s="295"/>
      <c r="F72" s="295"/>
      <c r="G72" s="295"/>
      <c r="H72" s="296"/>
      <c r="I72" s="88">
        <v>0.2</v>
      </c>
      <c r="J72" s="44">
        <f>ROUND($J$44*I72,2)</f>
        <v>0</v>
      </c>
    </row>
    <row r="73" spans="2:17" s="85" customFormat="1" ht="15.75" customHeight="1">
      <c r="B73" s="136" t="s">
        <v>5</v>
      </c>
      <c r="C73" s="277" t="s">
        <v>149</v>
      </c>
      <c r="D73" s="295"/>
      <c r="E73" s="295"/>
      <c r="F73" s="295"/>
      <c r="G73" s="295"/>
      <c r="H73" s="296"/>
      <c r="I73" s="88">
        <v>1.4999999999999999E-2</v>
      </c>
      <c r="J73" s="44">
        <f t="shared" ref="J73:J79" si="0">ROUND($J$44*I73,2)</f>
        <v>0</v>
      </c>
    </row>
    <row r="74" spans="2:17" s="85" customFormat="1" ht="15.75" customHeight="1">
      <c r="B74" s="136" t="s">
        <v>6</v>
      </c>
      <c r="C74" s="277" t="s">
        <v>150</v>
      </c>
      <c r="D74" s="295"/>
      <c r="E74" s="295"/>
      <c r="F74" s="295"/>
      <c r="G74" s="295"/>
      <c r="H74" s="296"/>
      <c r="I74" s="88">
        <v>0.01</v>
      </c>
      <c r="J74" s="44">
        <f t="shared" si="0"/>
        <v>0</v>
      </c>
    </row>
    <row r="75" spans="2:17" s="85" customFormat="1" ht="15.75" customHeight="1">
      <c r="B75" s="136" t="s">
        <v>8</v>
      </c>
      <c r="C75" s="277" t="s">
        <v>151</v>
      </c>
      <c r="D75" s="295"/>
      <c r="E75" s="295"/>
      <c r="F75" s="295"/>
      <c r="G75" s="295"/>
      <c r="H75" s="296"/>
      <c r="I75" s="88">
        <v>2E-3</v>
      </c>
      <c r="J75" s="44">
        <f t="shared" si="0"/>
        <v>0</v>
      </c>
    </row>
    <row r="76" spans="2:17" ht="15.75" customHeight="1">
      <c r="B76" s="136" t="s">
        <v>32</v>
      </c>
      <c r="C76" s="176" t="s">
        <v>152</v>
      </c>
      <c r="D76" s="177"/>
      <c r="E76" s="177"/>
      <c r="F76" s="177"/>
      <c r="G76" s="177"/>
      <c r="H76" s="178"/>
      <c r="I76" s="89">
        <v>2.5000000000000001E-2</v>
      </c>
      <c r="J76" s="44">
        <f t="shared" si="0"/>
        <v>0</v>
      </c>
    </row>
    <row r="77" spans="2:17" ht="15.75" customHeight="1">
      <c r="B77" s="136" t="s">
        <v>34</v>
      </c>
      <c r="C77" s="176" t="s">
        <v>153</v>
      </c>
      <c r="D77" s="177"/>
      <c r="E77" s="177"/>
      <c r="F77" s="177"/>
      <c r="G77" s="177"/>
      <c r="H77" s="178"/>
      <c r="I77" s="89">
        <v>0.08</v>
      </c>
      <c r="J77" s="44">
        <f t="shared" si="0"/>
        <v>0</v>
      </c>
    </row>
    <row r="78" spans="2:17" ht="65.25" customHeight="1">
      <c r="B78" s="136" t="s">
        <v>35</v>
      </c>
      <c r="C78" s="184" t="s">
        <v>154</v>
      </c>
      <c r="D78" s="311"/>
      <c r="E78" s="135" t="s">
        <v>63</v>
      </c>
      <c r="F78" s="90">
        <v>0.03</v>
      </c>
      <c r="G78" s="135" t="s">
        <v>155</v>
      </c>
      <c r="H78" s="91">
        <v>1</v>
      </c>
      <c r="I78" s="92">
        <f>ROUND((F78*H78),6)</f>
        <v>0.03</v>
      </c>
      <c r="J78" s="44">
        <f t="shared" si="0"/>
        <v>0</v>
      </c>
    </row>
    <row r="79" spans="2:17" ht="15.75" customHeight="1">
      <c r="B79" s="136" t="s">
        <v>36</v>
      </c>
      <c r="C79" s="176" t="s">
        <v>156</v>
      </c>
      <c r="D79" s="177"/>
      <c r="E79" s="177"/>
      <c r="F79" s="177"/>
      <c r="G79" s="177"/>
      <c r="H79" s="178"/>
      <c r="I79" s="89">
        <v>6.0000000000000001E-3</v>
      </c>
      <c r="J79" s="44">
        <f t="shared" si="0"/>
        <v>0</v>
      </c>
    </row>
    <row r="80" spans="2:17" ht="15.75" customHeight="1">
      <c r="B80" s="289" t="s">
        <v>66</v>
      </c>
      <c r="C80" s="291"/>
      <c r="D80" s="291"/>
      <c r="E80" s="291"/>
      <c r="F80" s="291"/>
      <c r="G80" s="291"/>
      <c r="H80" s="312"/>
      <c r="I80" s="93">
        <f>SUM(I72:I79)</f>
        <v>0.3680000000000001</v>
      </c>
      <c r="J80" s="82">
        <f>SUM(J72:J79)</f>
        <v>0</v>
      </c>
    </row>
    <row r="81" spans="2:10" ht="8.25" hidden="1" customHeight="1">
      <c r="B81" s="141"/>
      <c r="C81" s="142"/>
      <c r="D81" s="142"/>
      <c r="E81" s="142"/>
      <c r="F81" s="142"/>
      <c r="G81" s="142"/>
      <c r="H81" s="142"/>
      <c r="I81" s="94"/>
      <c r="J81" s="95"/>
    </row>
    <row r="82" spans="2:10" ht="39" hidden="1" customHeight="1">
      <c r="B82" s="313" t="s">
        <v>67</v>
      </c>
      <c r="C82" s="314"/>
      <c r="D82" s="314"/>
      <c r="E82" s="314"/>
      <c r="F82" s="314"/>
      <c r="G82" s="314"/>
      <c r="H82" s="314"/>
      <c r="I82" s="314"/>
      <c r="J82" s="315"/>
    </row>
    <row r="83" spans="2:10" ht="7.5" customHeight="1">
      <c r="B83" s="292"/>
      <c r="C83" s="300"/>
      <c r="D83" s="300"/>
      <c r="E83" s="300"/>
      <c r="F83" s="300"/>
      <c r="G83" s="300"/>
      <c r="H83" s="300"/>
      <c r="I83" s="300"/>
      <c r="J83" s="301"/>
    </row>
    <row r="84" spans="2:10" ht="18" customHeight="1">
      <c r="B84" s="316" t="s">
        <v>157</v>
      </c>
      <c r="C84" s="317"/>
      <c r="D84" s="317"/>
      <c r="E84" s="317"/>
      <c r="F84" s="317"/>
      <c r="G84" s="317"/>
      <c r="H84" s="317"/>
      <c r="I84" s="317"/>
      <c r="J84" s="318"/>
    </row>
    <row r="85" spans="2:10" ht="15.75" customHeight="1">
      <c r="B85" s="80" t="s">
        <v>69</v>
      </c>
      <c r="C85" s="218" t="s">
        <v>158</v>
      </c>
      <c r="D85" s="219"/>
      <c r="E85" s="219"/>
      <c r="F85" s="219"/>
      <c r="G85" s="219"/>
      <c r="H85" s="219"/>
      <c r="I85" s="220"/>
      <c r="J85" s="80" t="s">
        <v>42</v>
      </c>
    </row>
    <row r="86" spans="2:10" ht="30" customHeight="1">
      <c r="B86" s="140" t="s">
        <v>3</v>
      </c>
      <c r="C86" s="277" t="s">
        <v>180</v>
      </c>
      <c r="D86" s="295"/>
      <c r="E86" s="295"/>
      <c r="F86" s="295"/>
      <c r="G86" s="295"/>
      <c r="H86" s="295"/>
      <c r="I86" s="178"/>
      <c r="J86" s="31">
        <f>ROUND($J$44*8.33%,2)</f>
        <v>0</v>
      </c>
    </row>
    <row r="87" spans="2:10" ht="15.75" customHeight="1">
      <c r="B87" s="289" t="s">
        <v>71</v>
      </c>
      <c r="C87" s="290"/>
      <c r="D87" s="290"/>
      <c r="E87" s="290"/>
      <c r="F87" s="290"/>
      <c r="G87" s="290"/>
      <c r="H87" s="290"/>
      <c r="I87" s="302"/>
      <c r="J87" s="154">
        <f>SUM(J86:J86)</f>
        <v>0</v>
      </c>
    </row>
    <row r="88" spans="2:10" ht="15.75" customHeight="1">
      <c r="B88" s="140" t="s">
        <v>6</v>
      </c>
      <c r="C88" s="303" t="s">
        <v>159</v>
      </c>
      <c r="D88" s="304"/>
      <c r="E88" s="304"/>
      <c r="F88" s="304"/>
      <c r="G88" s="304"/>
      <c r="H88" s="304"/>
      <c r="I88" s="305"/>
      <c r="J88" s="96">
        <f>ROUND(I80*J87,2)</f>
        <v>0</v>
      </c>
    </row>
    <row r="89" spans="2:10" ht="15.75" customHeight="1">
      <c r="B89" s="306" t="s">
        <v>66</v>
      </c>
      <c r="C89" s="307"/>
      <c r="D89" s="307"/>
      <c r="E89" s="307"/>
      <c r="F89" s="307"/>
      <c r="G89" s="307"/>
      <c r="H89" s="307"/>
      <c r="I89" s="308"/>
      <c r="J89" s="82">
        <f>SUM(J87:J88)</f>
        <v>0</v>
      </c>
    </row>
    <row r="90" spans="2:10" ht="10.5" customHeight="1">
      <c r="B90" s="278"/>
      <c r="C90" s="309"/>
      <c r="D90" s="309"/>
      <c r="E90" s="309"/>
      <c r="F90" s="309"/>
      <c r="G90" s="309"/>
      <c r="H90" s="309"/>
      <c r="I90" s="309"/>
      <c r="J90" s="310"/>
    </row>
    <row r="91" spans="2:10" ht="24.75" customHeight="1">
      <c r="B91" s="316" t="s">
        <v>73</v>
      </c>
      <c r="C91" s="327"/>
      <c r="D91" s="327"/>
      <c r="E91" s="327"/>
      <c r="F91" s="327"/>
      <c r="G91" s="327"/>
      <c r="H91" s="327"/>
      <c r="I91" s="327"/>
      <c r="J91" s="328"/>
    </row>
    <row r="92" spans="2:10" ht="15.75" customHeight="1">
      <c r="B92" s="80" t="s">
        <v>74</v>
      </c>
      <c r="C92" s="319" t="s">
        <v>75</v>
      </c>
      <c r="D92" s="320"/>
      <c r="E92" s="320"/>
      <c r="F92" s="320"/>
      <c r="G92" s="320"/>
      <c r="H92" s="320"/>
      <c r="I92" s="321"/>
      <c r="J92" s="80" t="s">
        <v>42</v>
      </c>
    </row>
    <row r="93" spans="2:10" ht="16.5" customHeight="1">
      <c r="B93" s="140" t="s">
        <v>3</v>
      </c>
      <c r="C93" s="176" t="s">
        <v>175</v>
      </c>
      <c r="D93" s="177"/>
      <c r="E93" s="177"/>
      <c r="F93" s="177"/>
      <c r="G93" s="177"/>
      <c r="H93" s="177"/>
      <c r="I93" s="178"/>
      <c r="J93" s="44">
        <f>ROUND((1+1/3)/12*(4/12)*0.02*($J$44),2)</f>
        <v>0</v>
      </c>
    </row>
    <row r="94" spans="2:10" ht="15.75" customHeight="1">
      <c r="B94" s="140" t="s">
        <v>5</v>
      </c>
      <c r="C94" s="176" t="s">
        <v>76</v>
      </c>
      <c r="D94" s="177"/>
      <c r="E94" s="177"/>
      <c r="F94" s="177"/>
      <c r="G94" s="177"/>
      <c r="H94" s="177"/>
      <c r="I94" s="178"/>
      <c r="J94" s="44">
        <f>ROUND(I80*J93,2)</f>
        <v>0</v>
      </c>
    </row>
    <row r="95" spans="2:10" ht="15.75" customHeight="1">
      <c r="B95" s="289" t="s">
        <v>66</v>
      </c>
      <c r="C95" s="329"/>
      <c r="D95" s="329"/>
      <c r="E95" s="329"/>
      <c r="F95" s="329"/>
      <c r="G95" s="329"/>
      <c r="H95" s="329"/>
      <c r="I95" s="330"/>
      <c r="J95" s="82">
        <f>SUM(J93:J94)</f>
        <v>0</v>
      </c>
    </row>
    <row r="96" spans="2:10" s="85" customFormat="1" ht="26.25" customHeight="1">
      <c r="B96" s="331" t="s">
        <v>160</v>
      </c>
      <c r="C96" s="332"/>
      <c r="D96" s="332"/>
      <c r="E96" s="332"/>
      <c r="F96" s="332"/>
      <c r="G96" s="332"/>
      <c r="H96" s="332"/>
      <c r="I96" s="332"/>
      <c r="J96" s="333"/>
    </row>
    <row r="97" spans="2:10" s="85" customFormat="1" ht="15.75" customHeight="1">
      <c r="B97" s="80" t="s">
        <v>78</v>
      </c>
      <c r="C97" s="319" t="s">
        <v>79</v>
      </c>
      <c r="D97" s="320"/>
      <c r="E97" s="320"/>
      <c r="F97" s="320"/>
      <c r="G97" s="320"/>
      <c r="H97" s="320"/>
      <c r="I97" s="321"/>
      <c r="J97" s="80" t="s">
        <v>42</v>
      </c>
    </row>
    <row r="98" spans="2:10" s="85" customFormat="1" ht="60.75" customHeight="1">
      <c r="B98" s="140" t="s">
        <v>3</v>
      </c>
      <c r="C98" s="322" t="s">
        <v>236</v>
      </c>
      <c r="D98" s="323"/>
      <c r="E98" s="323"/>
      <c r="F98" s="323"/>
      <c r="G98" s="323"/>
      <c r="H98" s="323"/>
      <c r="I98" s="324"/>
      <c r="J98" s="44">
        <f>ROUND((($J$44/12)+($J$86/12)+($J$108/12))*(30/30)*5%,2)</f>
        <v>0</v>
      </c>
    </row>
    <row r="99" spans="2:10" s="85" customFormat="1" ht="15.75" customHeight="1">
      <c r="B99" s="140" t="s">
        <v>5</v>
      </c>
      <c r="C99" s="325" t="s">
        <v>80</v>
      </c>
      <c r="D99" s="325"/>
      <c r="E99" s="325"/>
      <c r="F99" s="325"/>
      <c r="G99" s="325"/>
      <c r="H99" s="325"/>
      <c r="I99" s="325"/>
      <c r="J99" s="44">
        <f>ROUND($I$77*J98,2)</f>
        <v>0</v>
      </c>
    </row>
    <row r="100" spans="2:10" s="85" customFormat="1" ht="40.5" customHeight="1">
      <c r="B100" s="140" t="s">
        <v>6</v>
      </c>
      <c r="C100" s="326" t="s">
        <v>237</v>
      </c>
      <c r="D100" s="326"/>
      <c r="E100" s="326"/>
      <c r="F100" s="326"/>
      <c r="G100" s="326"/>
      <c r="H100" s="326"/>
      <c r="I100" s="326"/>
      <c r="J100" s="31">
        <f>ROUND(0.24%*J44,2)</f>
        <v>0</v>
      </c>
    </row>
    <row r="101" spans="2:10" s="85" customFormat="1" ht="28.5" customHeight="1">
      <c r="B101" s="140" t="s">
        <v>8</v>
      </c>
      <c r="C101" s="212" t="s">
        <v>238</v>
      </c>
      <c r="D101" s="325"/>
      <c r="E101" s="325"/>
      <c r="F101" s="325"/>
      <c r="G101" s="325"/>
      <c r="H101" s="325"/>
      <c r="I101" s="325"/>
      <c r="J101" s="44">
        <f>ROUND(((7/30)/$I$11)*$J$44*0.9,2)</f>
        <v>0</v>
      </c>
    </row>
    <row r="102" spans="2:10" s="85" customFormat="1" ht="15.75" customHeight="1">
      <c r="B102" s="140" t="s">
        <v>32</v>
      </c>
      <c r="C102" s="325" t="s">
        <v>81</v>
      </c>
      <c r="D102" s="325"/>
      <c r="E102" s="325"/>
      <c r="F102" s="325"/>
      <c r="G102" s="325"/>
      <c r="H102" s="325"/>
      <c r="I102" s="325"/>
      <c r="J102" s="44">
        <f>ROUND($I$80*J101,2)</f>
        <v>0</v>
      </c>
    </row>
    <row r="103" spans="2:10" s="85" customFormat="1" ht="39" customHeight="1">
      <c r="B103" s="140" t="s">
        <v>34</v>
      </c>
      <c r="C103" s="326" t="s">
        <v>182</v>
      </c>
      <c r="D103" s="326"/>
      <c r="E103" s="326"/>
      <c r="F103" s="326"/>
      <c r="G103" s="326"/>
      <c r="H103" s="326"/>
      <c r="I103" s="326"/>
      <c r="J103" s="31">
        <f>ROUND(4.76%*J44,2)</f>
        <v>0</v>
      </c>
    </row>
    <row r="104" spans="2:10" s="85" customFormat="1" ht="15.75" customHeight="1">
      <c r="B104" s="306" t="s">
        <v>66</v>
      </c>
      <c r="C104" s="307"/>
      <c r="D104" s="307"/>
      <c r="E104" s="307"/>
      <c r="F104" s="307"/>
      <c r="G104" s="307"/>
      <c r="H104" s="307"/>
      <c r="I104" s="307"/>
      <c r="J104" s="82">
        <f>SUM(J98:J103)</f>
        <v>0</v>
      </c>
    </row>
    <row r="105" spans="2:10" ht="24" customHeight="1">
      <c r="B105" s="316" t="s">
        <v>161</v>
      </c>
      <c r="C105" s="327"/>
      <c r="D105" s="327"/>
      <c r="E105" s="327"/>
      <c r="F105" s="327"/>
      <c r="G105" s="327"/>
      <c r="H105" s="327"/>
      <c r="I105" s="327"/>
      <c r="J105" s="328"/>
    </row>
    <row r="106" spans="2:10" ht="24" customHeight="1">
      <c r="B106" s="167"/>
      <c r="C106" s="334" t="s">
        <v>168</v>
      </c>
      <c r="D106" s="335"/>
      <c r="E106" s="335"/>
      <c r="F106" s="335"/>
      <c r="G106" s="335"/>
      <c r="H106" s="335"/>
      <c r="I106" s="336"/>
      <c r="J106" s="168">
        <f>ROUND(J44+J86+(J44/3/12),2)</f>
        <v>0</v>
      </c>
    </row>
    <row r="107" spans="2:10" ht="15.75" customHeight="1">
      <c r="B107" s="97" t="s">
        <v>83</v>
      </c>
      <c r="C107" s="319" t="s">
        <v>84</v>
      </c>
      <c r="D107" s="320"/>
      <c r="E107" s="320"/>
      <c r="F107" s="320"/>
      <c r="G107" s="320"/>
      <c r="H107" s="320"/>
      <c r="I107" s="321"/>
      <c r="J107" s="97" t="s">
        <v>42</v>
      </c>
    </row>
    <row r="108" spans="2:10" ht="43.5" customHeight="1">
      <c r="B108" s="98" t="s">
        <v>3</v>
      </c>
      <c r="C108" s="212" t="s">
        <v>239</v>
      </c>
      <c r="D108" s="325"/>
      <c r="E108" s="325"/>
      <c r="F108" s="325"/>
      <c r="G108" s="325"/>
      <c r="H108" s="325"/>
      <c r="I108" s="325"/>
      <c r="J108" s="31">
        <f>ROUND($J$44*12.1%,2)</f>
        <v>0</v>
      </c>
    </row>
    <row r="109" spans="2:10" ht="15" customHeight="1">
      <c r="B109" s="98" t="s">
        <v>5</v>
      </c>
      <c r="C109" s="212" t="s">
        <v>169</v>
      </c>
      <c r="D109" s="325"/>
      <c r="E109" s="325"/>
      <c r="F109" s="325"/>
      <c r="G109" s="325"/>
      <c r="H109" s="325"/>
      <c r="I109" s="325"/>
      <c r="J109" s="44">
        <f>ROUND(($J$106/30*5/12),2)</f>
        <v>0</v>
      </c>
    </row>
    <row r="110" spans="2:10" ht="15.75" customHeight="1">
      <c r="B110" s="98" t="s">
        <v>6</v>
      </c>
      <c r="C110" s="212" t="s">
        <v>172</v>
      </c>
      <c r="D110" s="325"/>
      <c r="E110" s="325"/>
      <c r="F110" s="325"/>
      <c r="G110" s="325"/>
      <c r="H110" s="325"/>
      <c r="I110" s="325"/>
      <c r="J110" s="44">
        <f>ROUND(($J$106/30*5/12)*1.5%,2)</f>
        <v>0</v>
      </c>
    </row>
    <row r="111" spans="2:10" ht="12" customHeight="1">
      <c r="B111" s="98" t="s">
        <v>8</v>
      </c>
      <c r="C111" s="212" t="s">
        <v>170</v>
      </c>
      <c r="D111" s="325"/>
      <c r="E111" s="325"/>
      <c r="F111" s="325"/>
      <c r="G111" s="325"/>
      <c r="H111" s="325"/>
      <c r="I111" s="325"/>
      <c r="J111" s="44">
        <f>ROUND(($J$106/30/12)*2.96,2)</f>
        <v>0</v>
      </c>
    </row>
    <row r="112" spans="2:10" ht="13.5" customHeight="1">
      <c r="B112" s="98" t="s">
        <v>32</v>
      </c>
      <c r="C112" s="212" t="s">
        <v>171</v>
      </c>
      <c r="D112" s="325"/>
      <c r="E112" s="325"/>
      <c r="F112" s="325"/>
      <c r="G112" s="325"/>
      <c r="H112" s="325"/>
      <c r="I112" s="325"/>
      <c r="J112" s="44">
        <f>ROUND(($J$106/30*15/12)*0.78%,2)</f>
        <v>0</v>
      </c>
    </row>
    <row r="113" spans="2:12" ht="15.75" customHeight="1">
      <c r="B113" s="98" t="s">
        <v>34</v>
      </c>
      <c r="C113" s="325" t="s">
        <v>47</v>
      </c>
      <c r="D113" s="325"/>
      <c r="E113" s="325"/>
      <c r="F113" s="325"/>
      <c r="G113" s="325"/>
      <c r="H113" s="325"/>
      <c r="I113" s="325"/>
      <c r="J113" s="44">
        <v>0</v>
      </c>
    </row>
    <row r="114" spans="2:12" ht="15.75" customHeight="1">
      <c r="B114" s="306" t="s">
        <v>71</v>
      </c>
      <c r="C114" s="306"/>
      <c r="D114" s="306"/>
      <c r="E114" s="306"/>
      <c r="F114" s="306"/>
      <c r="G114" s="306"/>
      <c r="H114" s="306"/>
      <c r="I114" s="306"/>
      <c r="J114" s="99">
        <f>SUM(J108:J113)</f>
        <v>0</v>
      </c>
    </row>
    <row r="115" spans="2:12" ht="15.75" customHeight="1">
      <c r="B115" s="98" t="s">
        <v>35</v>
      </c>
      <c r="C115" s="339" t="s">
        <v>162</v>
      </c>
      <c r="D115" s="339"/>
      <c r="E115" s="339"/>
      <c r="F115" s="339"/>
      <c r="G115" s="339"/>
      <c r="H115" s="339"/>
      <c r="I115" s="339"/>
      <c r="J115" s="100">
        <f>ROUND(I80*J114,2)</f>
        <v>0</v>
      </c>
    </row>
    <row r="116" spans="2:12" ht="15.75" customHeight="1">
      <c r="B116" s="306" t="s">
        <v>66</v>
      </c>
      <c r="C116" s="306"/>
      <c r="D116" s="306"/>
      <c r="E116" s="306"/>
      <c r="F116" s="306"/>
      <c r="G116" s="306"/>
      <c r="H116" s="306"/>
      <c r="I116" s="306"/>
      <c r="J116" s="82">
        <f>SUM(J114:J115)</f>
        <v>0</v>
      </c>
    </row>
    <row r="117" spans="2:12" ht="28.5" customHeight="1">
      <c r="B117" s="331" t="s">
        <v>86</v>
      </c>
      <c r="C117" s="332"/>
      <c r="D117" s="332"/>
      <c r="E117" s="332"/>
      <c r="F117" s="332"/>
      <c r="G117" s="332"/>
      <c r="H117" s="332"/>
      <c r="I117" s="332"/>
      <c r="J117" s="333"/>
    </row>
    <row r="118" spans="2:12" ht="15.75" customHeight="1">
      <c r="B118" s="80">
        <v>4</v>
      </c>
      <c r="C118" s="218" t="s">
        <v>87</v>
      </c>
      <c r="D118" s="219"/>
      <c r="E118" s="219"/>
      <c r="F118" s="219"/>
      <c r="G118" s="219"/>
      <c r="H118" s="219"/>
      <c r="I118" s="241"/>
      <c r="J118" s="80" t="s">
        <v>42</v>
      </c>
    </row>
    <row r="119" spans="2:12" ht="15.75" customHeight="1">
      <c r="B119" s="140" t="s">
        <v>54</v>
      </c>
      <c r="C119" s="184" t="s">
        <v>88</v>
      </c>
      <c r="D119" s="184"/>
      <c r="E119" s="184"/>
      <c r="F119" s="184"/>
      <c r="G119" s="184"/>
      <c r="H119" s="184"/>
      <c r="I119" s="184"/>
      <c r="J119" s="21">
        <f>J80</f>
        <v>0</v>
      </c>
    </row>
    <row r="120" spans="2:12" ht="15.75" customHeight="1">
      <c r="B120" s="140" t="s">
        <v>69</v>
      </c>
      <c r="C120" s="184" t="s">
        <v>89</v>
      </c>
      <c r="D120" s="184"/>
      <c r="E120" s="184"/>
      <c r="F120" s="184"/>
      <c r="G120" s="184"/>
      <c r="H120" s="184"/>
      <c r="I120" s="184"/>
      <c r="J120" s="21">
        <f>J89</f>
        <v>0</v>
      </c>
    </row>
    <row r="121" spans="2:12" ht="15.75" customHeight="1">
      <c r="B121" s="140" t="s">
        <v>74</v>
      </c>
      <c r="C121" s="184" t="s">
        <v>75</v>
      </c>
      <c r="D121" s="184"/>
      <c r="E121" s="184"/>
      <c r="F121" s="184"/>
      <c r="G121" s="184"/>
      <c r="H121" s="184"/>
      <c r="I121" s="184"/>
      <c r="J121" s="21">
        <f>J95</f>
        <v>0</v>
      </c>
    </row>
    <row r="122" spans="2:12" ht="15.75" customHeight="1">
      <c r="B122" s="140" t="s">
        <v>78</v>
      </c>
      <c r="C122" s="184" t="s">
        <v>90</v>
      </c>
      <c r="D122" s="184"/>
      <c r="E122" s="184"/>
      <c r="F122" s="184"/>
      <c r="G122" s="184"/>
      <c r="H122" s="184"/>
      <c r="I122" s="184"/>
      <c r="J122" s="21">
        <f>J104</f>
        <v>0</v>
      </c>
      <c r="L122" s="101"/>
    </row>
    <row r="123" spans="2:12" ht="15.75" customHeight="1">
      <c r="B123" s="140" t="s">
        <v>83</v>
      </c>
      <c r="C123" s="184" t="s">
        <v>91</v>
      </c>
      <c r="D123" s="184"/>
      <c r="E123" s="184"/>
      <c r="F123" s="184"/>
      <c r="G123" s="184"/>
      <c r="H123" s="184"/>
      <c r="I123" s="184"/>
      <c r="J123" s="21">
        <f>J116</f>
        <v>0</v>
      </c>
    </row>
    <row r="124" spans="2:12" ht="15.75" customHeight="1">
      <c r="B124" s="140" t="s">
        <v>92</v>
      </c>
      <c r="C124" s="184" t="s">
        <v>47</v>
      </c>
      <c r="D124" s="184"/>
      <c r="E124" s="184"/>
      <c r="F124" s="184"/>
      <c r="G124" s="184"/>
      <c r="H124" s="184"/>
      <c r="I124" s="184"/>
      <c r="J124" s="21">
        <v>0</v>
      </c>
    </row>
    <row r="125" spans="2:12" ht="15.75" customHeight="1">
      <c r="B125" s="289" t="s">
        <v>66</v>
      </c>
      <c r="C125" s="291"/>
      <c r="D125" s="291"/>
      <c r="E125" s="291"/>
      <c r="F125" s="291"/>
      <c r="G125" s="291"/>
      <c r="H125" s="291"/>
      <c r="I125" s="312"/>
      <c r="J125" s="82">
        <f>SUM(J119:J124)</f>
        <v>0</v>
      </c>
    </row>
    <row r="126" spans="2:12" s="85" customFormat="1" ht="27.75" customHeight="1">
      <c r="B126" s="337" t="s">
        <v>93</v>
      </c>
      <c r="C126" s="338"/>
      <c r="D126" s="338"/>
      <c r="E126" s="338"/>
      <c r="F126" s="338"/>
      <c r="G126" s="338"/>
      <c r="H126" s="338"/>
      <c r="I126" s="338"/>
      <c r="J126" s="338"/>
    </row>
    <row r="127" spans="2:12" ht="26.25" customHeight="1">
      <c r="B127" s="80">
        <v>5</v>
      </c>
      <c r="C127" s="319" t="s">
        <v>94</v>
      </c>
      <c r="D127" s="320"/>
      <c r="E127" s="320"/>
      <c r="F127" s="320"/>
      <c r="G127" s="320"/>
      <c r="H127" s="321"/>
      <c r="I127" s="87" t="s">
        <v>29</v>
      </c>
      <c r="J127" s="102" t="s">
        <v>42</v>
      </c>
    </row>
    <row r="128" spans="2:12" ht="40.5" customHeight="1">
      <c r="B128" s="342" t="s">
        <v>95</v>
      </c>
      <c r="C128" s="345"/>
      <c r="D128" s="345"/>
      <c r="E128" s="345"/>
      <c r="F128" s="345"/>
      <c r="G128" s="345"/>
      <c r="H128" s="346"/>
      <c r="I128" s="103" t="s">
        <v>14</v>
      </c>
      <c r="J128" s="104">
        <f>SUM(J44+J57+J66+J125)</f>
        <v>0</v>
      </c>
    </row>
    <row r="129" spans="2:10" ht="15.75" customHeight="1">
      <c r="B129" s="140" t="s">
        <v>3</v>
      </c>
      <c r="C129" s="347" t="s">
        <v>96</v>
      </c>
      <c r="D129" s="347"/>
      <c r="E129" s="347"/>
      <c r="F129" s="347"/>
      <c r="G129" s="347"/>
      <c r="H129" s="347"/>
      <c r="I129" s="89">
        <v>0.03</v>
      </c>
      <c r="J129" s="44">
        <f>ROUND(I129*J128,2)</f>
        <v>0</v>
      </c>
    </row>
    <row r="130" spans="2:10" ht="37.5" customHeight="1">
      <c r="B130" s="342" t="s">
        <v>97</v>
      </c>
      <c r="C130" s="348"/>
      <c r="D130" s="348"/>
      <c r="E130" s="348"/>
      <c r="F130" s="348"/>
      <c r="G130" s="348"/>
      <c r="H130" s="349"/>
      <c r="I130" s="105" t="s">
        <v>14</v>
      </c>
      <c r="J130" s="104">
        <f>SUM(J44+J57+J66+J125+J129)</f>
        <v>0</v>
      </c>
    </row>
    <row r="131" spans="2:10" ht="15.75" customHeight="1">
      <c r="B131" s="140" t="s">
        <v>5</v>
      </c>
      <c r="C131" s="347" t="s">
        <v>98</v>
      </c>
      <c r="D131" s="347"/>
      <c r="E131" s="347"/>
      <c r="F131" s="347"/>
      <c r="G131" s="347"/>
      <c r="H131" s="347"/>
      <c r="I131" s="89">
        <v>6.7900000000000002E-2</v>
      </c>
      <c r="J131" s="44">
        <f>ROUND(I131*J130,2)</f>
        <v>0</v>
      </c>
    </row>
    <row r="132" spans="2:10" ht="45" customHeight="1">
      <c r="B132" s="342" t="s">
        <v>99</v>
      </c>
      <c r="C132" s="348"/>
      <c r="D132" s="348"/>
      <c r="E132" s="348"/>
      <c r="F132" s="348"/>
      <c r="G132" s="348"/>
      <c r="H132" s="349"/>
      <c r="I132" s="105" t="s">
        <v>14</v>
      </c>
      <c r="J132" s="104">
        <f>SUM(J44+J57+J66+J125+J129+J131)</f>
        <v>0</v>
      </c>
    </row>
    <row r="133" spans="2:10" ht="15.75" customHeight="1">
      <c r="B133" s="140" t="s">
        <v>6</v>
      </c>
      <c r="C133" s="340" t="s">
        <v>100</v>
      </c>
      <c r="D133" s="340"/>
      <c r="E133" s="340"/>
      <c r="F133" s="340"/>
      <c r="G133" s="340"/>
      <c r="H133" s="340"/>
      <c r="I133" s="106" t="s">
        <v>14</v>
      </c>
      <c r="J133" s="10" t="s">
        <v>14</v>
      </c>
    </row>
    <row r="134" spans="2:10" ht="15.75" customHeight="1">
      <c r="B134" s="140"/>
      <c r="C134" s="340" t="s">
        <v>101</v>
      </c>
      <c r="D134" s="340"/>
      <c r="E134" s="340"/>
      <c r="F134" s="340"/>
      <c r="G134" s="340"/>
      <c r="H134" s="340"/>
      <c r="I134" s="106" t="s">
        <v>14</v>
      </c>
      <c r="J134" s="10" t="s">
        <v>14</v>
      </c>
    </row>
    <row r="135" spans="2:10" ht="22.5" customHeight="1">
      <c r="B135" s="140"/>
      <c r="C135" s="313" t="s">
        <v>163</v>
      </c>
      <c r="D135" s="243"/>
      <c r="E135" s="243"/>
      <c r="F135" s="243"/>
      <c r="G135" s="243"/>
      <c r="H135" s="341"/>
      <c r="I135" s="107">
        <v>7.5999999999999998E-2</v>
      </c>
      <c r="J135" s="108">
        <f>ROUND(($J$132/(1-$I$143))*I135,2)</f>
        <v>0</v>
      </c>
    </row>
    <row r="136" spans="2:10" ht="22.5" customHeight="1">
      <c r="B136" s="140"/>
      <c r="C136" s="313" t="s">
        <v>164</v>
      </c>
      <c r="D136" s="243"/>
      <c r="E136" s="243"/>
      <c r="F136" s="243"/>
      <c r="G136" s="243"/>
      <c r="H136" s="341"/>
      <c r="I136" s="107">
        <v>1.6500000000000001E-2</v>
      </c>
      <c r="J136" s="108">
        <f>ROUND(($J$132/(1-$I$143))*I136,2)</f>
        <v>0</v>
      </c>
    </row>
    <row r="137" spans="2:10" ht="29.25" customHeight="1">
      <c r="B137" s="140"/>
      <c r="C137" s="342" t="s">
        <v>104</v>
      </c>
      <c r="D137" s="343"/>
      <c r="E137" s="343"/>
      <c r="F137" s="343"/>
      <c r="G137" s="343"/>
      <c r="H137" s="344"/>
      <c r="I137" s="109" t="s">
        <v>14</v>
      </c>
      <c r="J137" s="10" t="s">
        <v>14</v>
      </c>
    </row>
    <row r="138" spans="2:10" ht="18" customHeight="1">
      <c r="B138" s="140"/>
      <c r="C138" s="277" t="s">
        <v>105</v>
      </c>
      <c r="D138" s="243"/>
      <c r="E138" s="243"/>
      <c r="F138" s="243"/>
      <c r="G138" s="243"/>
      <c r="H138" s="243"/>
      <c r="I138" s="110" t="s">
        <v>14</v>
      </c>
      <c r="J138" s="111" t="s">
        <v>14</v>
      </c>
    </row>
    <row r="139" spans="2:10" ht="18" customHeight="1">
      <c r="B139" s="140"/>
      <c r="C139" s="277" t="s">
        <v>106</v>
      </c>
      <c r="D139" s="177"/>
      <c r="E139" s="177"/>
      <c r="F139" s="177"/>
      <c r="G139" s="177"/>
      <c r="H139" s="177"/>
      <c r="I139" s="110" t="s">
        <v>14</v>
      </c>
      <c r="J139" s="111" t="s">
        <v>14</v>
      </c>
    </row>
    <row r="140" spans="2:10" ht="27" customHeight="1">
      <c r="B140" s="140"/>
      <c r="C140" s="277" t="s">
        <v>193</v>
      </c>
      <c r="D140" s="177"/>
      <c r="E140" s="177"/>
      <c r="F140" s="177"/>
      <c r="G140" s="177"/>
      <c r="H140" s="178"/>
      <c r="I140" s="107">
        <v>0.03</v>
      </c>
      <c r="J140" s="108">
        <f>ROUND(($J$132/(1-$I$143))*I140,2)</f>
        <v>0</v>
      </c>
    </row>
    <row r="141" spans="2:10" ht="15.75" customHeight="1">
      <c r="B141" s="289" t="s">
        <v>66</v>
      </c>
      <c r="C141" s="291"/>
      <c r="D141" s="291"/>
      <c r="E141" s="291"/>
      <c r="F141" s="291"/>
      <c r="G141" s="291"/>
      <c r="H141" s="291"/>
      <c r="I141" s="312"/>
      <c r="J141" s="82">
        <f>SUM(J129+J131+J135+J136+J140)</f>
        <v>0</v>
      </c>
    </row>
    <row r="142" spans="2:10" ht="6.75" customHeight="1">
      <c r="B142" s="358"/>
      <c r="C142" s="359"/>
      <c r="D142" s="359"/>
      <c r="E142" s="359"/>
      <c r="F142" s="359"/>
      <c r="G142" s="359"/>
      <c r="H142" s="359"/>
      <c r="I142" s="359"/>
      <c r="J142" s="360"/>
    </row>
    <row r="143" spans="2:10" ht="15.75" customHeight="1">
      <c r="B143" s="361" t="s">
        <v>107</v>
      </c>
      <c r="C143" s="362"/>
      <c r="D143" s="362"/>
      <c r="E143" s="362"/>
      <c r="F143" s="362"/>
      <c r="G143" s="362"/>
      <c r="H143" s="362"/>
      <c r="I143" s="112">
        <f>SUM(I135:I140)</f>
        <v>0.1225</v>
      </c>
      <c r="J143" s="113">
        <f>SUM(J135:J140)</f>
        <v>0</v>
      </c>
    </row>
    <row r="144" spans="2:10" ht="12.75" hidden="1" customHeight="1">
      <c r="B144" s="363" t="s">
        <v>108</v>
      </c>
      <c r="C144" s="364"/>
      <c r="D144" s="369" t="s">
        <v>109</v>
      </c>
      <c r="E144" s="370"/>
      <c r="F144" s="370"/>
      <c r="G144" s="370"/>
      <c r="H144" s="370"/>
      <c r="I144" s="370"/>
      <c r="J144" s="370"/>
    </row>
    <row r="145" spans="2:10" ht="12" hidden="1" customHeight="1">
      <c r="B145" s="365"/>
      <c r="C145" s="366"/>
      <c r="D145" s="371" t="s">
        <v>110</v>
      </c>
      <c r="E145" s="372"/>
      <c r="F145" s="372"/>
      <c r="G145" s="372"/>
      <c r="H145" s="372"/>
      <c r="I145" s="372"/>
      <c r="J145" s="372"/>
    </row>
    <row r="146" spans="2:10" ht="13.5" hidden="1" customHeight="1">
      <c r="B146" s="367"/>
      <c r="C146" s="368"/>
      <c r="D146" s="373" t="s">
        <v>111</v>
      </c>
      <c r="E146" s="374"/>
      <c r="F146" s="374"/>
      <c r="G146" s="374"/>
      <c r="H146" s="374"/>
      <c r="I146" s="374"/>
      <c r="J146" s="374"/>
    </row>
    <row r="147" spans="2:10" ht="6.75" hidden="1" customHeight="1">
      <c r="B147" s="350"/>
      <c r="C147" s="351"/>
      <c r="D147" s="351"/>
      <c r="E147" s="351"/>
      <c r="F147" s="351"/>
      <c r="G147" s="351"/>
      <c r="H147" s="351"/>
      <c r="I147" s="351"/>
      <c r="J147" s="351"/>
    </row>
    <row r="148" spans="2:10" ht="32.25" hidden="1" customHeight="1">
      <c r="B148" s="277" t="s">
        <v>165</v>
      </c>
      <c r="C148" s="177"/>
      <c r="D148" s="177"/>
      <c r="E148" s="177"/>
      <c r="F148" s="177"/>
      <c r="G148" s="177"/>
      <c r="H148" s="177"/>
      <c r="I148" s="177"/>
      <c r="J148" s="178"/>
    </row>
    <row r="149" spans="2:10" ht="5.25" customHeight="1">
      <c r="B149" s="352"/>
      <c r="C149" s="353"/>
      <c r="D149" s="353"/>
      <c r="E149" s="353"/>
      <c r="F149" s="353"/>
      <c r="G149" s="353"/>
      <c r="H149" s="353"/>
      <c r="I149" s="353"/>
      <c r="J149" s="353"/>
    </row>
    <row r="150" spans="2:10" ht="24" customHeight="1">
      <c r="B150" s="354" t="s">
        <v>242</v>
      </c>
      <c r="C150" s="355"/>
      <c r="D150" s="355"/>
      <c r="E150" s="355"/>
      <c r="F150" s="355"/>
      <c r="G150" s="355"/>
      <c r="H150" s="355"/>
      <c r="I150" s="355"/>
      <c r="J150" s="222"/>
    </row>
    <row r="151" spans="2:10" ht="15" customHeight="1">
      <c r="B151" s="218" t="s">
        <v>113</v>
      </c>
      <c r="C151" s="356"/>
      <c r="D151" s="356"/>
      <c r="E151" s="356"/>
      <c r="F151" s="356"/>
      <c r="G151" s="356"/>
      <c r="H151" s="356"/>
      <c r="I151" s="357"/>
      <c r="J151" s="134" t="s">
        <v>42</v>
      </c>
    </row>
    <row r="152" spans="2:10" ht="15" customHeight="1">
      <c r="B152" s="114" t="s">
        <v>3</v>
      </c>
      <c r="C152" s="177" t="s">
        <v>114</v>
      </c>
      <c r="D152" s="177"/>
      <c r="E152" s="177"/>
      <c r="F152" s="177"/>
      <c r="G152" s="177"/>
      <c r="H152" s="177"/>
      <c r="I152" s="177"/>
      <c r="J152" s="22">
        <f>J44</f>
        <v>0</v>
      </c>
    </row>
    <row r="153" spans="2:10" ht="15" customHeight="1">
      <c r="B153" s="114" t="s">
        <v>5</v>
      </c>
      <c r="C153" s="177" t="s">
        <v>115</v>
      </c>
      <c r="D153" s="177"/>
      <c r="E153" s="177"/>
      <c r="F153" s="177"/>
      <c r="G153" s="177"/>
      <c r="H153" s="177"/>
      <c r="I153" s="177"/>
      <c r="J153" s="22">
        <f>J57</f>
        <v>0</v>
      </c>
    </row>
    <row r="154" spans="2:10" ht="15" customHeight="1">
      <c r="B154" s="114" t="s">
        <v>6</v>
      </c>
      <c r="C154" s="177" t="s">
        <v>116</v>
      </c>
      <c r="D154" s="177"/>
      <c r="E154" s="177"/>
      <c r="F154" s="177"/>
      <c r="G154" s="177"/>
      <c r="H154" s="177"/>
      <c r="I154" s="177"/>
      <c r="J154" s="22">
        <f>J66</f>
        <v>0</v>
      </c>
    </row>
    <row r="155" spans="2:10" ht="15" customHeight="1">
      <c r="B155" s="114" t="s">
        <v>8</v>
      </c>
      <c r="C155" s="177" t="s">
        <v>87</v>
      </c>
      <c r="D155" s="177"/>
      <c r="E155" s="177"/>
      <c r="F155" s="177"/>
      <c r="G155" s="177"/>
      <c r="H155" s="177"/>
      <c r="I155" s="177"/>
      <c r="J155" s="22">
        <f>J125</f>
        <v>0</v>
      </c>
    </row>
    <row r="156" spans="2:10" ht="15" customHeight="1">
      <c r="B156" s="386" t="s">
        <v>117</v>
      </c>
      <c r="C156" s="387"/>
      <c r="D156" s="387"/>
      <c r="E156" s="387"/>
      <c r="F156" s="387"/>
      <c r="G156" s="387"/>
      <c r="H156" s="387"/>
      <c r="I156" s="387"/>
      <c r="J156" s="84">
        <f>SUM(J152:J155)</f>
        <v>0</v>
      </c>
    </row>
    <row r="157" spans="2:10" ht="15" customHeight="1">
      <c r="B157" s="115" t="s">
        <v>32</v>
      </c>
      <c r="C157" s="177" t="s">
        <v>118</v>
      </c>
      <c r="D157" s="177"/>
      <c r="E157" s="177"/>
      <c r="F157" s="177"/>
      <c r="G157" s="177"/>
      <c r="H157" s="177"/>
      <c r="I157" s="177"/>
      <c r="J157" s="22">
        <f>J141</f>
        <v>0</v>
      </c>
    </row>
    <row r="158" spans="2:10" ht="15" customHeight="1">
      <c r="B158" s="386" t="s">
        <v>166</v>
      </c>
      <c r="C158" s="387"/>
      <c r="D158" s="387"/>
      <c r="E158" s="387"/>
      <c r="F158" s="387"/>
      <c r="G158" s="387"/>
      <c r="H158" s="387"/>
      <c r="I158" s="387"/>
      <c r="J158" s="84">
        <f>SUM(J156:J157)</f>
        <v>0</v>
      </c>
    </row>
    <row r="159" spans="2:10" ht="47.25" hidden="1" customHeight="1">
      <c r="B159" s="375" t="s">
        <v>120</v>
      </c>
      <c r="C159" s="376"/>
      <c r="D159" s="376"/>
      <c r="E159" s="376"/>
      <c r="F159" s="376"/>
      <c r="G159" s="376"/>
      <c r="H159" s="376"/>
      <c r="I159" s="376"/>
      <c r="J159" s="377"/>
    </row>
    <row r="160" spans="2:10" ht="7.5" customHeight="1">
      <c r="B160" s="378"/>
      <c r="C160" s="379"/>
      <c r="D160" s="379"/>
      <c r="E160" s="379"/>
      <c r="F160" s="379"/>
      <c r="G160" s="379"/>
      <c r="H160" s="379"/>
      <c r="I160" s="379"/>
      <c r="J160" s="379"/>
    </row>
    <row r="161" spans="2:14" ht="15" hidden="1" customHeight="1">
      <c r="B161" s="64"/>
      <c r="C161" s="64"/>
      <c r="D161" s="64"/>
      <c r="E161" s="64"/>
      <c r="F161" s="64"/>
      <c r="G161" s="64"/>
      <c r="H161" s="64"/>
      <c r="I161" s="116"/>
      <c r="J161" s="117"/>
      <c r="K161" s="118"/>
      <c r="L161" s="119"/>
      <c r="M161" s="120"/>
      <c r="N161" s="121"/>
    </row>
    <row r="162" spans="2:14" ht="21.75" customHeight="1">
      <c r="B162" s="380" t="s">
        <v>240</v>
      </c>
      <c r="C162" s="380"/>
      <c r="D162" s="380"/>
      <c r="E162" s="380"/>
      <c r="F162" s="380"/>
      <c r="G162" s="380"/>
      <c r="H162" s="380"/>
      <c r="I162" s="380"/>
      <c r="J162" s="381"/>
    </row>
    <row r="163" spans="2:14" customFormat="1" ht="45" customHeight="1">
      <c r="B163" s="208" t="s">
        <v>121</v>
      </c>
      <c r="C163" s="382"/>
      <c r="D163" s="382"/>
      <c r="E163" s="383"/>
      <c r="F163" s="208" t="s">
        <v>122</v>
      </c>
      <c r="G163" s="210"/>
      <c r="H163" s="134" t="s">
        <v>123</v>
      </c>
      <c r="I163" s="384" t="s">
        <v>124</v>
      </c>
      <c r="J163" s="385"/>
    </row>
    <row r="164" spans="2:14" customFormat="1" ht="33" hidden="1" customHeight="1">
      <c r="B164" s="267" t="s">
        <v>125</v>
      </c>
      <c r="C164" s="398"/>
      <c r="D164" s="398"/>
      <c r="E164" s="183"/>
      <c r="F164" s="397">
        <v>0</v>
      </c>
      <c r="G164" s="396"/>
      <c r="H164" s="122">
        <f>E164*F164</f>
        <v>0</v>
      </c>
      <c r="I164" s="397">
        <f t="shared" ref="I164:I169" si="1">F164*H164</f>
        <v>0</v>
      </c>
      <c r="J164" s="222"/>
    </row>
    <row r="165" spans="2:14" customFormat="1" ht="42.75" customHeight="1">
      <c r="B165" s="322" t="s">
        <v>241</v>
      </c>
      <c r="C165" s="399"/>
      <c r="D165" s="399"/>
      <c r="E165" s="400"/>
      <c r="F165" s="392">
        <f>J158</f>
        <v>0</v>
      </c>
      <c r="G165" s="391"/>
      <c r="H165" s="123">
        <f>I15</f>
        <v>1</v>
      </c>
      <c r="I165" s="392">
        <f>F165*H165</f>
        <v>0</v>
      </c>
      <c r="J165" s="393"/>
    </row>
    <row r="166" spans="2:14" customFormat="1" ht="41.25" hidden="1" customHeight="1">
      <c r="B166" s="388" t="s">
        <v>127</v>
      </c>
      <c r="C166" s="389"/>
      <c r="D166" s="389"/>
      <c r="E166" s="389"/>
      <c r="F166" s="390">
        <v>0</v>
      </c>
      <c r="G166" s="391"/>
      <c r="H166" s="123">
        <v>0</v>
      </c>
      <c r="I166" s="392">
        <f t="shared" si="1"/>
        <v>0</v>
      </c>
      <c r="J166" s="393"/>
    </row>
    <row r="167" spans="2:14" customFormat="1" ht="41.25" hidden="1" customHeight="1">
      <c r="B167" s="267" t="s">
        <v>128</v>
      </c>
      <c r="C167" s="182"/>
      <c r="D167" s="263"/>
      <c r="E167" s="394"/>
      <c r="F167" s="395">
        <v>0</v>
      </c>
      <c r="G167" s="396"/>
      <c r="H167" s="122">
        <f>E167*G167</f>
        <v>0</v>
      </c>
      <c r="I167" s="397">
        <f t="shared" si="1"/>
        <v>0</v>
      </c>
      <c r="J167" s="222"/>
    </row>
    <row r="168" spans="2:14" customFormat="1" ht="39.75" hidden="1" customHeight="1">
      <c r="B168" s="267" t="s">
        <v>129</v>
      </c>
      <c r="C168" s="182"/>
      <c r="D168" s="263"/>
      <c r="E168" s="394"/>
      <c r="F168" s="395">
        <v>0</v>
      </c>
      <c r="G168" s="396"/>
      <c r="H168" s="122">
        <f>E168*G168</f>
        <v>0</v>
      </c>
      <c r="I168" s="397">
        <f t="shared" si="1"/>
        <v>0</v>
      </c>
      <c r="J168" s="222"/>
    </row>
    <row r="169" spans="2:14" customFormat="1" ht="35.25" hidden="1" customHeight="1">
      <c r="B169" s="418" t="s">
        <v>130</v>
      </c>
      <c r="C169" s="419"/>
      <c r="D169" s="419"/>
      <c r="E169" s="419"/>
      <c r="F169" s="420">
        <v>0</v>
      </c>
      <c r="G169" s="420"/>
      <c r="H169" s="122">
        <f>E169*G169</f>
        <v>0</v>
      </c>
      <c r="I169" s="397">
        <f t="shared" si="1"/>
        <v>0</v>
      </c>
      <c r="J169" s="222"/>
    </row>
    <row r="170" spans="2:14" customFormat="1" ht="20.25" customHeight="1">
      <c r="B170" s="401" t="s">
        <v>131</v>
      </c>
      <c r="C170" s="402"/>
      <c r="D170" s="402"/>
      <c r="E170" s="402"/>
      <c r="F170" s="402"/>
      <c r="G170" s="402"/>
      <c r="H170" s="124">
        <f>SUM(H164:H169)</f>
        <v>1</v>
      </c>
      <c r="I170" s="403">
        <f>SUM(I164:J169)</f>
        <v>0</v>
      </c>
      <c r="J170" s="404"/>
    </row>
    <row r="171" spans="2:14" customFormat="1" ht="6.75" customHeight="1">
      <c r="B171" s="405"/>
      <c r="C171" s="406"/>
      <c r="D171" s="406"/>
      <c r="E171" s="406"/>
      <c r="F171" s="406"/>
      <c r="G171" s="406"/>
      <c r="H171" s="406"/>
      <c r="I171" s="406"/>
      <c r="J171" s="407"/>
    </row>
    <row r="172" spans="2:14" customFormat="1" ht="27.75" hidden="1" customHeight="1">
      <c r="B172" s="408" t="s">
        <v>132</v>
      </c>
      <c r="C172" s="409"/>
      <c r="D172" s="409"/>
      <c r="E172" s="409"/>
      <c r="F172" s="409"/>
      <c r="G172" s="409"/>
      <c r="H172" s="409"/>
      <c r="I172" s="409"/>
      <c r="J172" s="410"/>
    </row>
    <row r="173" spans="2:14" ht="6.75" hidden="1" customHeight="1">
      <c r="B173" s="411"/>
      <c r="C173" s="412"/>
      <c r="D173" s="412"/>
      <c r="E173" s="412"/>
      <c r="F173" s="412"/>
      <c r="G173" s="412"/>
      <c r="H173" s="412"/>
      <c r="I173" s="412"/>
      <c r="J173" s="413"/>
    </row>
    <row r="174" spans="2:14" ht="18.75" customHeight="1">
      <c r="B174" s="414" t="s">
        <v>133</v>
      </c>
      <c r="C174" s="414"/>
      <c r="D174" s="414"/>
      <c r="E174" s="414"/>
      <c r="F174" s="414"/>
      <c r="G174" s="414"/>
      <c r="H174" s="415">
        <f>$I$170</f>
        <v>0</v>
      </c>
      <c r="I174" s="416"/>
      <c r="J174" s="417"/>
      <c r="K174" s="79"/>
    </row>
    <row r="175" spans="2:14" ht="8.25" customHeight="1">
      <c r="B175" s="439"/>
      <c r="C175" s="440"/>
      <c r="D175" s="440"/>
      <c r="E175" s="440"/>
      <c r="F175" s="440"/>
      <c r="G175" s="440"/>
      <c r="H175" s="440"/>
      <c r="I175" s="440"/>
      <c r="J175" s="440"/>
    </row>
    <row r="176" spans="2:14" ht="19.5" customHeight="1">
      <c r="B176" s="441" t="s">
        <v>134</v>
      </c>
      <c r="C176" s="442"/>
      <c r="D176" s="442"/>
      <c r="E176" s="442"/>
      <c r="F176" s="442"/>
      <c r="G176" s="443"/>
      <c r="H176" s="444">
        <f>$I$11</f>
        <v>12</v>
      </c>
      <c r="I176" s="445"/>
      <c r="J176" s="446"/>
    </row>
    <row r="177" spans="2:12" ht="8.25" customHeight="1">
      <c r="B177" s="447"/>
      <c r="C177" s="447"/>
      <c r="D177" s="447"/>
      <c r="E177" s="447"/>
      <c r="F177" s="447"/>
      <c r="G177" s="447"/>
      <c r="H177" s="447"/>
      <c r="I177" s="447"/>
      <c r="J177" s="447"/>
    </row>
    <row r="178" spans="2:12" ht="31.5" customHeight="1">
      <c r="B178" s="448" t="s">
        <v>135</v>
      </c>
      <c r="C178" s="449"/>
      <c r="D178" s="449"/>
      <c r="E178" s="449"/>
      <c r="F178" s="449"/>
      <c r="G178" s="450"/>
      <c r="H178" s="451">
        <f>ROUND(H174*H176,2)</f>
        <v>0</v>
      </c>
      <c r="I178" s="452"/>
      <c r="J178" s="453"/>
      <c r="L178" s="79"/>
    </row>
    <row r="179" spans="2:12" ht="8.25" customHeight="1">
      <c r="B179" s="421"/>
      <c r="C179" s="422"/>
      <c r="D179" s="422"/>
      <c r="E179" s="422"/>
      <c r="F179" s="422"/>
      <c r="G179" s="422"/>
      <c r="H179" s="422"/>
      <c r="I179" s="422"/>
      <c r="J179" s="261"/>
    </row>
    <row r="180" spans="2:12" ht="15">
      <c r="B180" s="423" t="s">
        <v>183</v>
      </c>
      <c r="C180" s="424"/>
      <c r="D180" s="424"/>
      <c r="E180" s="424"/>
      <c r="F180" s="424"/>
      <c r="G180" s="424"/>
      <c r="H180" s="424"/>
      <c r="I180" s="424"/>
      <c r="J180" s="425"/>
    </row>
    <row r="181" spans="2:12">
      <c r="B181" s="426" t="s">
        <v>136</v>
      </c>
      <c r="C181" s="427"/>
      <c r="D181" s="428"/>
      <c r="E181" s="432" t="s">
        <v>137</v>
      </c>
      <c r="F181" s="432"/>
      <c r="G181" s="432"/>
      <c r="H181" s="432"/>
      <c r="I181" s="433"/>
      <c r="J181" s="433"/>
    </row>
    <row r="182" spans="2:12">
      <c r="B182" s="429"/>
      <c r="C182" s="430"/>
      <c r="D182" s="431"/>
      <c r="E182" s="434"/>
      <c r="F182" s="434"/>
      <c r="G182" s="434"/>
      <c r="H182" s="434"/>
      <c r="I182" s="435"/>
      <c r="J182" s="435"/>
    </row>
    <row r="183" spans="2:12" ht="15">
      <c r="B183" s="436" t="s">
        <v>200</v>
      </c>
      <c r="C183" s="436"/>
      <c r="D183" s="436"/>
      <c r="E183" s="437"/>
      <c r="F183" s="437"/>
      <c r="G183" s="437"/>
      <c r="H183" s="437"/>
      <c r="I183" s="438"/>
      <c r="J183" s="438"/>
    </row>
    <row r="184" spans="2:12" ht="15">
      <c r="B184" s="436"/>
      <c r="C184" s="436"/>
      <c r="D184" s="436"/>
      <c r="E184" s="437"/>
      <c r="F184" s="437"/>
      <c r="G184" s="437"/>
      <c r="H184" s="437"/>
      <c r="I184" s="438"/>
      <c r="J184" s="438"/>
    </row>
    <row r="185" spans="2:12" ht="15">
      <c r="B185" s="458"/>
      <c r="C185" s="459"/>
      <c r="D185" s="460"/>
      <c r="E185" s="437"/>
      <c r="F185" s="437"/>
      <c r="G185" s="437"/>
      <c r="H185" s="437"/>
      <c r="I185" s="438"/>
      <c r="J185" s="438"/>
    </row>
    <row r="186" spans="2:12" ht="15" customHeight="1">
      <c r="B186" s="461"/>
      <c r="C186" s="461"/>
      <c r="D186" s="461"/>
      <c r="E186" s="461"/>
      <c r="F186" s="461"/>
      <c r="G186" s="461"/>
      <c r="H186" s="461"/>
      <c r="I186" s="461"/>
      <c r="J186" s="201"/>
    </row>
    <row r="187" spans="2:12" hidden="1">
      <c r="B187" s="461"/>
      <c r="C187" s="461"/>
      <c r="D187" s="461"/>
      <c r="E187" s="461"/>
      <c r="F187" s="461"/>
      <c r="G187" s="461"/>
      <c r="H187" s="461"/>
      <c r="I187" s="461"/>
      <c r="J187" s="201"/>
    </row>
    <row r="188" spans="2:12" ht="27" customHeight="1">
      <c r="B188" s="423" t="s">
        <v>186</v>
      </c>
      <c r="C188" s="424"/>
      <c r="D188" s="424"/>
      <c r="E188" s="424"/>
      <c r="F188" s="424"/>
      <c r="G188" s="424"/>
      <c r="H188" s="424"/>
      <c r="I188" s="424"/>
      <c r="J188" s="462"/>
    </row>
    <row r="189" spans="2:12" ht="15">
      <c r="B189" s="456" t="s">
        <v>139</v>
      </c>
      <c r="C189" s="456"/>
      <c r="D189" s="456"/>
      <c r="E189" s="456"/>
      <c r="F189" s="456"/>
      <c r="G189" s="456"/>
      <c r="H189" s="456"/>
      <c r="I189" s="455" t="s">
        <v>140</v>
      </c>
      <c r="J189" s="283"/>
    </row>
    <row r="190" spans="2:12" ht="15">
      <c r="B190" s="457"/>
      <c r="C190" s="457"/>
      <c r="D190" s="457"/>
      <c r="E190" s="437"/>
      <c r="F190" s="437"/>
      <c r="G190" s="437"/>
      <c r="H190" s="437"/>
      <c r="I190" s="455"/>
      <c r="J190" s="283"/>
    </row>
    <row r="191" spans="2:12" ht="15">
      <c r="B191" s="436"/>
      <c r="C191" s="436"/>
      <c r="D191" s="436"/>
      <c r="E191" s="419"/>
      <c r="F191" s="419"/>
      <c r="G191" s="419"/>
      <c r="H191" s="419"/>
      <c r="I191" s="455"/>
      <c r="J191" s="283"/>
    </row>
    <row r="192" spans="2:12" ht="15">
      <c r="B192" s="454"/>
      <c r="C192" s="454"/>
      <c r="D192" s="454"/>
      <c r="E192" s="419"/>
      <c r="F192" s="419"/>
      <c r="G192" s="419"/>
      <c r="H192" s="419"/>
      <c r="I192" s="455"/>
      <c r="J192" s="283"/>
    </row>
    <row r="193" spans="2:10" ht="12.75">
      <c r="B193" s="125"/>
      <c r="C193" s="125"/>
      <c r="D193" s="125"/>
      <c r="E193" s="125"/>
      <c r="F193" s="125"/>
      <c r="G193" s="125"/>
      <c r="H193" s="125"/>
      <c r="I193" s="125"/>
      <c r="J193" s="126"/>
    </row>
    <row r="194" spans="2:10" ht="12.75">
      <c r="B194" s="127"/>
      <c r="C194" s="127"/>
      <c r="D194" s="127"/>
      <c r="E194" s="127"/>
      <c r="F194" s="127"/>
      <c r="G194" s="127"/>
      <c r="H194" s="127"/>
      <c r="I194" s="127"/>
      <c r="J194" s="127"/>
    </row>
    <row r="195" spans="2:10" ht="12.75">
      <c r="B195" s="127"/>
      <c r="C195" s="127"/>
      <c r="D195" s="127"/>
      <c r="E195" s="127"/>
      <c r="F195" s="127"/>
      <c r="G195" s="127"/>
      <c r="H195" s="127"/>
      <c r="I195" s="127"/>
      <c r="J195" s="127"/>
    </row>
    <row r="196" spans="2:10" ht="12.75">
      <c r="B196" s="127"/>
      <c r="C196" s="127"/>
      <c r="D196" s="127"/>
      <c r="E196" s="127"/>
      <c r="F196" s="127"/>
      <c r="G196" s="127"/>
      <c r="H196" s="127"/>
      <c r="I196" s="127"/>
      <c r="J196" s="127"/>
    </row>
    <row r="197" spans="2:10" ht="12.75">
      <c r="B197" s="127"/>
      <c r="C197" s="127"/>
      <c r="D197" s="127"/>
      <c r="E197" s="127"/>
      <c r="F197" s="127"/>
      <c r="G197" s="127"/>
      <c r="H197" s="127"/>
      <c r="I197" s="127"/>
      <c r="J197" s="127"/>
    </row>
    <row r="198" spans="2:10" ht="12.75">
      <c r="B198" s="127"/>
      <c r="C198" s="127"/>
      <c r="D198" s="127"/>
      <c r="E198" s="127"/>
      <c r="F198" s="127"/>
      <c r="G198" s="127"/>
      <c r="H198" s="127"/>
      <c r="I198" s="127"/>
      <c r="J198" s="127"/>
    </row>
    <row r="199" spans="2:10" ht="12.75">
      <c r="B199" s="127"/>
      <c r="C199" s="127"/>
      <c r="D199" s="127"/>
      <c r="E199" s="127"/>
      <c r="F199" s="127"/>
      <c r="G199" s="127"/>
      <c r="H199" s="127"/>
      <c r="I199" s="127"/>
      <c r="J199" s="127"/>
    </row>
    <row r="200" spans="2:10" ht="12.75">
      <c r="B200" s="127"/>
      <c r="C200" s="127"/>
      <c r="D200" s="127"/>
      <c r="E200" s="127"/>
      <c r="F200" s="127"/>
      <c r="G200" s="127"/>
      <c r="H200" s="127"/>
      <c r="I200" s="127"/>
      <c r="J200" s="127"/>
    </row>
    <row r="201" spans="2:10" ht="12.75">
      <c r="B201" s="127"/>
      <c r="C201" s="127"/>
      <c r="D201" s="127"/>
      <c r="E201" s="127"/>
      <c r="F201" s="127"/>
      <c r="G201" s="127"/>
      <c r="H201" s="127"/>
      <c r="I201" s="127"/>
      <c r="J201" s="127"/>
    </row>
    <row r="202" spans="2:10" ht="12.75">
      <c r="B202" s="127"/>
      <c r="C202" s="127"/>
      <c r="D202" s="127"/>
      <c r="E202" s="127"/>
      <c r="F202" s="127"/>
      <c r="G202" s="127"/>
      <c r="H202" s="127"/>
      <c r="I202" s="127"/>
      <c r="J202" s="127"/>
    </row>
    <row r="203" spans="2:10" ht="12.75">
      <c r="B203" s="127"/>
      <c r="C203" s="127"/>
      <c r="D203" s="127"/>
      <c r="E203" s="127"/>
      <c r="F203" s="127"/>
      <c r="G203" s="127"/>
      <c r="H203" s="127"/>
      <c r="I203" s="127"/>
      <c r="J203" s="127"/>
    </row>
    <row r="204" spans="2:10" ht="12.75">
      <c r="B204" s="127"/>
      <c r="C204" s="127"/>
      <c r="D204" s="127"/>
      <c r="E204" s="127"/>
      <c r="F204" s="127"/>
      <c r="G204" s="127"/>
      <c r="H204" s="127"/>
      <c r="I204" s="127"/>
      <c r="J204" s="127"/>
    </row>
    <row r="205" spans="2:10" ht="12.75">
      <c r="B205" s="127"/>
      <c r="C205" s="127"/>
      <c r="D205" s="127"/>
      <c r="E205" s="127"/>
      <c r="F205" s="127"/>
      <c r="G205" s="127"/>
      <c r="H205" s="127"/>
      <c r="I205" s="127"/>
      <c r="J205" s="127"/>
    </row>
    <row r="206" spans="2:10" ht="12.75">
      <c r="B206" s="127"/>
      <c r="C206" s="127"/>
      <c r="D206" s="127"/>
      <c r="E206" s="127"/>
      <c r="F206" s="127"/>
      <c r="G206" s="127"/>
      <c r="H206" s="127"/>
      <c r="I206" s="127"/>
      <c r="J206" s="127"/>
    </row>
    <row r="207" spans="2:10" ht="12.75">
      <c r="B207" s="127"/>
      <c r="C207" s="127"/>
      <c r="D207" s="127"/>
      <c r="E207" s="127"/>
      <c r="F207" s="127"/>
      <c r="G207" s="127"/>
      <c r="H207" s="127"/>
      <c r="I207" s="127"/>
      <c r="J207" s="127"/>
    </row>
    <row r="208" spans="2:10" ht="12.75">
      <c r="B208" s="127"/>
      <c r="C208" s="127"/>
      <c r="D208" s="127"/>
      <c r="E208" s="127"/>
      <c r="F208" s="127"/>
      <c r="G208" s="127"/>
      <c r="H208" s="127"/>
      <c r="I208" s="127"/>
      <c r="J208" s="127"/>
    </row>
    <row r="209" spans="2:10" ht="12.75">
      <c r="B209" s="127"/>
      <c r="C209" s="127"/>
      <c r="D209" s="127"/>
      <c r="E209" s="127"/>
      <c r="F209" s="127"/>
      <c r="G209" s="127"/>
      <c r="H209" s="127"/>
      <c r="I209" s="127"/>
      <c r="J209" s="127"/>
    </row>
    <row r="210" spans="2:10" ht="12.75">
      <c r="B210" s="127"/>
      <c r="C210" s="127"/>
      <c r="D210" s="127"/>
      <c r="E210" s="127"/>
      <c r="F210" s="127"/>
      <c r="G210" s="127"/>
      <c r="H210" s="127"/>
      <c r="I210" s="127"/>
      <c r="J210" s="127"/>
    </row>
    <row r="211" spans="2:10" ht="12.75">
      <c r="B211" s="127"/>
      <c r="C211" s="127"/>
      <c r="D211" s="127"/>
      <c r="E211" s="127"/>
      <c r="F211" s="127"/>
      <c r="G211" s="127"/>
      <c r="H211" s="127"/>
      <c r="I211" s="127"/>
      <c r="J211" s="127"/>
    </row>
    <row r="212" spans="2:10" ht="12.75">
      <c r="B212" s="127"/>
      <c r="C212" s="127"/>
      <c r="D212" s="127"/>
      <c r="E212" s="127"/>
      <c r="F212" s="127"/>
      <c r="G212" s="127"/>
      <c r="H212" s="127"/>
      <c r="I212" s="127"/>
      <c r="J212" s="127"/>
    </row>
    <row r="213" spans="2:10" ht="12.75">
      <c r="B213" s="127"/>
      <c r="C213" s="127"/>
      <c r="D213" s="127"/>
      <c r="E213" s="127"/>
      <c r="F213" s="127"/>
      <c r="G213" s="127"/>
      <c r="H213" s="127"/>
      <c r="I213" s="127"/>
      <c r="J213" s="127"/>
    </row>
    <row r="214" spans="2:10" ht="12.75">
      <c r="B214" s="127"/>
      <c r="C214" s="127"/>
      <c r="D214" s="127"/>
      <c r="E214" s="127"/>
      <c r="F214" s="127"/>
      <c r="G214" s="127"/>
      <c r="H214" s="127"/>
      <c r="I214" s="127"/>
      <c r="J214" s="127"/>
    </row>
    <row r="215" spans="2:10" ht="12.75">
      <c r="B215" s="127"/>
      <c r="C215" s="127"/>
      <c r="D215" s="127"/>
      <c r="E215" s="127"/>
      <c r="F215" s="127"/>
      <c r="G215" s="127"/>
      <c r="H215" s="127"/>
      <c r="I215" s="127"/>
      <c r="J215" s="127"/>
    </row>
    <row r="216" spans="2:10" ht="12.75">
      <c r="B216" s="127"/>
      <c r="C216" s="127"/>
      <c r="D216" s="127"/>
      <c r="E216" s="127"/>
      <c r="F216" s="127"/>
      <c r="G216" s="127"/>
      <c r="H216" s="127"/>
      <c r="I216" s="127"/>
      <c r="J216" s="127"/>
    </row>
    <row r="217" spans="2:10" ht="12.75">
      <c r="B217" s="127"/>
      <c r="C217" s="127"/>
      <c r="D217" s="127"/>
      <c r="E217" s="127"/>
      <c r="F217" s="127"/>
      <c r="G217" s="127"/>
      <c r="H217" s="127"/>
      <c r="I217" s="127"/>
      <c r="J217" s="127"/>
    </row>
    <row r="218" spans="2:10" ht="12.75">
      <c r="B218" s="127"/>
      <c r="C218" s="127"/>
      <c r="D218" s="127"/>
      <c r="E218" s="127"/>
      <c r="F218" s="127"/>
      <c r="G218" s="127"/>
      <c r="H218" s="127"/>
      <c r="I218" s="127"/>
      <c r="J218" s="127"/>
    </row>
    <row r="219" spans="2:10" ht="12.75">
      <c r="B219" s="127"/>
      <c r="C219" s="127"/>
      <c r="D219" s="127"/>
      <c r="E219" s="127"/>
      <c r="F219" s="127"/>
      <c r="G219" s="127"/>
      <c r="H219" s="127"/>
      <c r="I219" s="127"/>
      <c r="J219" s="127"/>
    </row>
    <row r="220" spans="2:10" ht="12.75">
      <c r="B220" s="127"/>
      <c r="C220" s="127"/>
      <c r="D220" s="127"/>
      <c r="E220" s="127"/>
      <c r="F220" s="127"/>
      <c r="G220" s="127"/>
      <c r="H220" s="127"/>
      <c r="I220" s="127"/>
      <c r="J220" s="127"/>
    </row>
    <row r="221" spans="2:10" ht="12.75">
      <c r="B221" s="127"/>
      <c r="C221" s="127"/>
      <c r="D221" s="127"/>
      <c r="E221" s="127"/>
      <c r="F221" s="127"/>
      <c r="G221" s="127"/>
      <c r="H221" s="127"/>
      <c r="I221" s="127"/>
      <c r="J221" s="127"/>
    </row>
    <row r="222" spans="2:10" ht="12.75">
      <c r="B222" s="127"/>
      <c r="C222" s="127"/>
      <c r="D222" s="127"/>
      <c r="E222" s="127"/>
      <c r="F222" s="127"/>
      <c r="G222" s="127"/>
      <c r="H222" s="127"/>
      <c r="I222" s="127"/>
      <c r="J222" s="127"/>
    </row>
    <row r="223" spans="2:10" ht="12.75">
      <c r="B223" s="127"/>
      <c r="C223" s="127"/>
      <c r="D223" s="127"/>
      <c r="E223" s="127"/>
      <c r="F223" s="127"/>
      <c r="G223" s="127"/>
      <c r="H223" s="127"/>
      <c r="I223" s="127"/>
      <c r="J223" s="127"/>
    </row>
    <row r="224" spans="2:10" ht="12.75">
      <c r="B224" s="127"/>
      <c r="C224" s="127"/>
      <c r="D224" s="127"/>
      <c r="E224" s="127"/>
      <c r="F224" s="127"/>
      <c r="G224" s="127"/>
      <c r="H224" s="127"/>
      <c r="I224" s="127"/>
      <c r="J224" s="127"/>
    </row>
    <row r="225" spans="2:10" ht="12.75">
      <c r="B225" s="127"/>
      <c r="C225" s="127"/>
      <c r="D225" s="127"/>
      <c r="E225" s="127"/>
      <c r="F225" s="127"/>
      <c r="G225" s="127"/>
      <c r="H225" s="127"/>
      <c r="I225" s="127"/>
      <c r="J225" s="127"/>
    </row>
    <row r="226" spans="2:10" ht="12.75">
      <c r="B226" s="127"/>
      <c r="C226" s="127"/>
      <c r="D226" s="127"/>
      <c r="E226" s="127"/>
      <c r="F226" s="127"/>
      <c r="G226" s="127"/>
      <c r="H226" s="127"/>
      <c r="I226" s="127"/>
      <c r="J226" s="127"/>
    </row>
    <row r="227" spans="2:10" ht="12.75">
      <c r="B227" s="127"/>
      <c r="C227" s="127"/>
      <c r="D227" s="127"/>
      <c r="E227" s="127"/>
      <c r="F227" s="127"/>
      <c r="G227" s="127"/>
      <c r="H227" s="127"/>
      <c r="I227" s="127"/>
      <c r="J227" s="127"/>
    </row>
    <row r="228" spans="2:10" ht="12.75">
      <c r="B228" s="127"/>
      <c r="C228" s="127"/>
      <c r="D228" s="127"/>
      <c r="E228" s="127"/>
      <c r="F228" s="127"/>
      <c r="G228" s="127"/>
      <c r="H228" s="127"/>
      <c r="I228" s="127"/>
      <c r="J228" s="127"/>
    </row>
    <row r="229" spans="2:10" ht="12.75">
      <c r="B229" s="127"/>
      <c r="C229" s="127"/>
      <c r="D229" s="127"/>
      <c r="E229" s="127"/>
      <c r="F229" s="127"/>
      <c r="G229" s="127"/>
      <c r="H229" s="127"/>
      <c r="I229" s="127"/>
      <c r="J229" s="127"/>
    </row>
    <row r="230" spans="2:10" ht="12.75">
      <c r="B230" s="127"/>
      <c r="C230" s="127"/>
      <c r="D230" s="127"/>
      <c r="E230" s="127"/>
      <c r="F230" s="127"/>
      <c r="G230" s="127"/>
      <c r="H230" s="127"/>
      <c r="I230" s="127"/>
      <c r="J230" s="127"/>
    </row>
    <row r="231" spans="2:10" ht="12.75">
      <c r="B231" s="127"/>
      <c r="C231" s="127"/>
      <c r="D231" s="127"/>
      <c r="E231" s="127"/>
      <c r="F231" s="127"/>
      <c r="G231" s="127"/>
      <c r="H231" s="127"/>
      <c r="I231" s="127"/>
      <c r="J231" s="127"/>
    </row>
    <row r="232" spans="2:10" ht="12.75">
      <c r="B232" s="127"/>
      <c r="C232" s="127"/>
      <c r="D232" s="127"/>
      <c r="E232" s="127"/>
      <c r="F232" s="127"/>
      <c r="G232" s="127"/>
      <c r="H232" s="127"/>
      <c r="I232" s="127"/>
      <c r="J232" s="127"/>
    </row>
    <row r="233" spans="2:10" ht="12.75">
      <c r="B233" s="127"/>
      <c r="C233" s="127"/>
      <c r="D233" s="127"/>
      <c r="E233" s="127"/>
      <c r="F233" s="127"/>
      <c r="G233" s="127"/>
      <c r="H233" s="127"/>
      <c r="I233" s="127"/>
      <c r="J233" s="127"/>
    </row>
    <row r="234" spans="2:10" ht="12.75">
      <c r="B234" s="127"/>
      <c r="C234" s="127"/>
      <c r="D234" s="127"/>
      <c r="E234" s="127"/>
      <c r="F234" s="127"/>
      <c r="G234" s="127"/>
      <c r="H234" s="127"/>
      <c r="I234" s="127"/>
      <c r="J234" s="127"/>
    </row>
    <row r="235" spans="2:10" ht="12.75">
      <c r="B235" s="127"/>
      <c r="C235" s="127"/>
      <c r="D235" s="127"/>
      <c r="E235" s="127"/>
      <c r="F235" s="127"/>
      <c r="G235" s="127"/>
      <c r="H235" s="127"/>
      <c r="I235" s="127"/>
      <c r="J235" s="127"/>
    </row>
    <row r="236" spans="2:10" ht="12.75">
      <c r="B236" s="127"/>
      <c r="C236" s="127"/>
      <c r="D236" s="127"/>
      <c r="E236" s="127"/>
      <c r="F236" s="127"/>
      <c r="G236" s="127"/>
      <c r="H236" s="127"/>
      <c r="I236" s="127"/>
      <c r="J236" s="127"/>
    </row>
    <row r="237" spans="2:10" ht="12.75">
      <c r="B237" s="127"/>
      <c r="C237" s="127"/>
      <c r="D237" s="127"/>
      <c r="E237" s="127"/>
      <c r="F237" s="127"/>
      <c r="G237" s="127"/>
      <c r="H237" s="127"/>
      <c r="I237" s="127"/>
      <c r="J237" s="127"/>
    </row>
    <row r="238" spans="2:10" ht="12.75">
      <c r="B238" s="127"/>
      <c r="C238" s="127"/>
      <c r="D238" s="127"/>
      <c r="E238" s="127"/>
      <c r="F238" s="127"/>
      <c r="G238" s="127"/>
      <c r="H238" s="127"/>
      <c r="I238" s="127"/>
      <c r="J238" s="127"/>
    </row>
    <row r="239" spans="2:10" ht="12.75">
      <c r="B239" s="127"/>
      <c r="C239" s="127"/>
      <c r="D239" s="127"/>
      <c r="E239" s="127"/>
      <c r="F239" s="127"/>
      <c r="G239" s="127"/>
      <c r="H239" s="127"/>
      <c r="I239" s="127"/>
      <c r="J239" s="127"/>
    </row>
    <row r="240" spans="2:10" ht="12.75">
      <c r="B240" s="127"/>
      <c r="C240" s="127"/>
      <c r="D240" s="127"/>
      <c r="E240" s="127"/>
      <c r="F240" s="127"/>
      <c r="G240" s="127"/>
      <c r="H240" s="127"/>
      <c r="I240" s="127"/>
      <c r="J240" s="127"/>
    </row>
    <row r="241" spans="2:10" ht="12.75">
      <c r="B241" s="127"/>
      <c r="C241" s="127"/>
      <c r="D241" s="127"/>
      <c r="E241" s="127"/>
      <c r="F241" s="127"/>
      <c r="G241" s="127"/>
      <c r="H241" s="127"/>
      <c r="I241" s="127"/>
      <c r="J241" s="127"/>
    </row>
    <row r="242" spans="2:10" ht="12.75">
      <c r="B242" s="127"/>
      <c r="C242" s="127"/>
      <c r="D242" s="127"/>
      <c r="E242" s="127"/>
      <c r="F242" s="127"/>
      <c r="G242" s="127"/>
      <c r="H242" s="127"/>
      <c r="I242" s="127"/>
      <c r="J242" s="127"/>
    </row>
    <row r="243" spans="2:10" ht="12.75">
      <c r="B243" s="127"/>
      <c r="C243" s="127"/>
      <c r="D243" s="127"/>
      <c r="E243" s="127"/>
      <c r="F243" s="127"/>
      <c r="G243" s="127"/>
      <c r="H243" s="127"/>
      <c r="I243" s="127"/>
      <c r="J243" s="127"/>
    </row>
    <row r="244" spans="2:10" ht="12.75">
      <c r="B244" s="127"/>
      <c r="C244" s="127"/>
      <c r="D244" s="127"/>
      <c r="E244" s="127"/>
      <c r="F244" s="127"/>
      <c r="G244" s="127"/>
      <c r="H244" s="127"/>
      <c r="I244" s="127"/>
      <c r="J244" s="127"/>
    </row>
    <row r="245" spans="2:10" ht="12.75">
      <c r="B245" s="127"/>
      <c r="C245" s="127"/>
      <c r="D245" s="127"/>
      <c r="E245" s="127"/>
      <c r="F245" s="127"/>
      <c r="G245" s="127"/>
      <c r="H245" s="127"/>
      <c r="I245" s="127"/>
      <c r="J245" s="127"/>
    </row>
    <row r="246" spans="2:10" ht="12.75">
      <c r="B246" s="127"/>
      <c r="C246" s="127"/>
      <c r="D246" s="127"/>
      <c r="E246" s="127"/>
      <c r="F246" s="127"/>
      <c r="G246" s="127"/>
      <c r="H246" s="127"/>
      <c r="I246" s="127"/>
      <c r="J246" s="127"/>
    </row>
    <row r="247" spans="2:10" ht="12.75">
      <c r="B247" s="127"/>
      <c r="C247" s="127"/>
      <c r="D247" s="127"/>
      <c r="E247" s="127"/>
      <c r="F247" s="127"/>
      <c r="G247" s="127"/>
      <c r="H247" s="127"/>
      <c r="I247" s="127"/>
      <c r="J247" s="127"/>
    </row>
    <row r="248" spans="2:10" ht="12.75">
      <c r="B248" s="127"/>
      <c r="C248" s="127"/>
      <c r="D248" s="127"/>
      <c r="E248" s="127"/>
      <c r="F248" s="127"/>
      <c r="G248" s="127"/>
      <c r="H248" s="127"/>
      <c r="I248" s="127"/>
      <c r="J248" s="127"/>
    </row>
    <row r="249" spans="2:10" ht="12.75">
      <c r="B249" s="127"/>
      <c r="C249" s="127"/>
      <c r="D249" s="127"/>
      <c r="E249" s="127"/>
      <c r="F249" s="127"/>
      <c r="G249" s="127"/>
      <c r="H249" s="127"/>
      <c r="I249" s="127"/>
      <c r="J249" s="127"/>
    </row>
    <row r="250" spans="2:10" ht="12.75">
      <c r="B250" s="127"/>
      <c r="C250" s="127"/>
      <c r="D250" s="127"/>
      <c r="E250" s="127"/>
      <c r="F250" s="127"/>
      <c r="G250" s="127"/>
      <c r="H250" s="127"/>
      <c r="I250" s="127"/>
      <c r="J250" s="127"/>
    </row>
  </sheetData>
  <mergeCells count="265">
    <mergeCell ref="B192:H192"/>
    <mergeCell ref="I192:J192"/>
    <mergeCell ref="B189:H189"/>
    <mergeCell ref="I189:J189"/>
    <mergeCell ref="B190:H190"/>
    <mergeCell ref="I190:J190"/>
    <mergeCell ref="B191:H191"/>
    <mergeCell ref="I191:J191"/>
    <mergeCell ref="B184:D184"/>
    <mergeCell ref="E184:J184"/>
    <mergeCell ref="B185:D185"/>
    <mergeCell ref="E185:J185"/>
    <mergeCell ref="B186:J187"/>
    <mergeCell ref="B188:J188"/>
    <mergeCell ref="B179:J179"/>
    <mergeCell ref="B180:J180"/>
    <mergeCell ref="B181:D182"/>
    <mergeCell ref="E181:J182"/>
    <mergeCell ref="B183:D183"/>
    <mergeCell ref="E183:J183"/>
    <mergeCell ref="B175:J175"/>
    <mergeCell ref="B176:G176"/>
    <mergeCell ref="H176:J176"/>
    <mergeCell ref="B177:J177"/>
    <mergeCell ref="B178:G178"/>
    <mergeCell ref="H178:J178"/>
    <mergeCell ref="B170:G170"/>
    <mergeCell ref="I170:J170"/>
    <mergeCell ref="B171:J171"/>
    <mergeCell ref="B172:J172"/>
    <mergeCell ref="B173:J173"/>
    <mergeCell ref="B174:G174"/>
    <mergeCell ref="H174:J174"/>
    <mergeCell ref="B168:E168"/>
    <mergeCell ref="F168:G168"/>
    <mergeCell ref="I168:J168"/>
    <mergeCell ref="B169:E169"/>
    <mergeCell ref="F169:G169"/>
    <mergeCell ref="I169:J169"/>
    <mergeCell ref="B166:E166"/>
    <mergeCell ref="F166:G166"/>
    <mergeCell ref="I166:J166"/>
    <mergeCell ref="B167:E167"/>
    <mergeCell ref="F167:G167"/>
    <mergeCell ref="I167:J167"/>
    <mergeCell ref="B164:E164"/>
    <mergeCell ref="F164:G164"/>
    <mergeCell ref="I164:J164"/>
    <mergeCell ref="B165:E165"/>
    <mergeCell ref="F165:G165"/>
    <mergeCell ref="I165:J165"/>
    <mergeCell ref="B159:J159"/>
    <mergeCell ref="B160:J160"/>
    <mergeCell ref="B162:J162"/>
    <mergeCell ref="B163:E163"/>
    <mergeCell ref="F163:G163"/>
    <mergeCell ref="I163:J163"/>
    <mergeCell ref="C153:I153"/>
    <mergeCell ref="C154:I154"/>
    <mergeCell ref="C155:I155"/>
    <mergeCell ref="B156:I156"/>
    <mergeCell ref="C157:I157"/>
    <mergeCell ref="B158:I158"/>
    <mergeCell ref="B147:J147"/>
    <mergeCell ref="B148:J148"/>
    <mergeCell ref="B149:J149"/>
    <mergeCell ref="B150:J150"/>
    <mergeCell ref="B151:I151"/>
    <mergeCell ref="C152:I152"/>
    <mergeCell ref="C139:H139"/>
    <mergeCell ref="C140:H140"/>
    <mergeCell ref="B141:I141"/>
    <mergeCell ref="B142:J142"/>
    <mergeCell ref="B143:H143"/>
    <mergeCell ref="B144:C146"/>
    <mergeCell ref="D144:J144"/>
    <mergeCell ref="D145:J145"/>
    <mergeCell ref="D146:J146"/>
    <mergeCell ref="C133:H133"/>
    <mergeCell ref="C134:H134"/>
    <mergeCell ref="C135:H135"/>
    <mergeCell ref="C136:H136"/>
    <mergeCell ref="C137:H137"/>
    <mergeCell ref="C138:H138"/>
    <mergeCell ref="C127:H127"/>
    <mergeCell ref="B128:H128"/>
    <mergeCell ref="C129:H129"/>
    <mergeCell ref="B130:H130"/>
    <mergeCell ref="C131:H131"/>
    <mergeCell ref="B132:H132"/>
    <mergeCell ref="C121:I121"/>
    <mergeCell ref="C122:I122"/>
    <mergeCell ref="C123:I123"/>
    <mergeCell ref="C124:I124"/>
    <mergeCell ref="B125:I125"/>
    <mergeCell ref="B126:J126"/>
    <mergeCell ref="C115:I115"/>
    <mergeCell ref="B116:I116"/>
    <mergeCell ref="B117:J117"/>
    <mergeCell ref="C118:I118"/>
    <mergeCell ref="C119:I119"/>
    <mergeCell ref="C120:I120"/>
    <mergeCell ref="C109:I109"/>
    <mergeCell ref="C110:I110"/>
    <mergeCell ref="C111:I111"/>
    <mergeCell ref="C112:I112"/>
    <mergeCell ref="C113:I113"/>
    <mergeCell ref="B114:I114"/>
    <mergeCell ref="C103:I103"/>
    <mergeCell ref="B104:I104"/>
    <mergeCell ref="B105:J105"/>
    <mergeCell ref="C106:I106"/>
    <mergeCell ref="C107:I107"/>
    <mergeCell ref="C108:I108"/>
    <mergeCell ref="C97:I97"/>
    <mergeCell ref="C98:I98"/>
    <mergeCell ref="C99:I99"/>
    <mergeCell ref="C100:I100"/>
    <mergeCell ref="C101:I101"/>
    <mergeCell ref="C102:I102"/>
    <mergeCell ref="B91:J91"/>
    <mergeCell ref="C92:I92"/>
    <mergeCell ref="C93:I93"/>
    <mergeCell ref="C94:I94"/>
    <mergeCell ref="B95:I95"/>
    <mergeCell ref="B96:J96"/>
    <mergeCell ref="C85:I85"/>
    <mergeCell ref="C86:I86"/>
    <mergeCell ref="B87:I87"/>
    <mergeCell ref="C88:I88"/>
    <mergeCell ref="B89:I89"/>
    <mergeCell ref="B90:J90"/>
    <mergeCell ref="C78:D78"/>
    <mergeCell ref="C79:H79"/>
    <mergeCell ref="B80:H80"/>
    <mergeCell ref="B82:J82"/>
    <mergeCell ref="B83:J83"/>
    <mergeCell ref="B84:J84"/>
    <mergeCell ref="C72:H72"/>
    <mergeCell ref="C73:H73"/>
    <mergeCell ref="C74:H74"/>
    <mergeCell ref="C75:H75"/>
    <mergeCell ref="C76:H76"/>
    <mergeCell ref="C77:H77"/>
    <mergeCell ref="C65:I65"/>
    <mergeCell ref="B66:I66"/>
    <mergeCell ref="B67:J67"/>
    <mergeCell ref="B68:J68"/>
    <mergeCell ref="B70:J70"/>
    <mergeCell ref="C71:H71"/>
    <mergeCell ref="B59:J59"/>
    <mergeCell ref="B60:J60"/>
    <mergeCell ref="B61:J61"/>
    <mergeCell ref="C62:I62"/>
    <mergeCell ref="C63:I63"/>
    <mergeCell ref="C64:I64"/>
    <mergeCell ref="C53:I53"/>
    <mergeCell ref="C54:I54"/>
    <mergeCell ref="C55:I55"/>
    <mergeCell ref="C56:I56"/>
    <mergeCell ref="C57:I57"/>
    <mergeCell ref="B58:J58"/>
    <mergeCell ref="C47:I47"/>
    <mergeCell ref="C48:H48"/>
    <mergeCell ref="C49:H49"/>
    <mergeCell ref="C50:I50"/>
    <mergeCell ref="C51:H51"/>
    <mergeCell ref="C52:I52"/>
    <mergeCell ref="C41:I41"/>
    <mergeCell ref="C42:H42"/>
    <mergeCell ref="C43:I43"/>
    <mergeCell ref="B44:I44"/>
    <mergeCell ref="B45:J45"/>
    <mergeCell ref="C46:I46"/>
    <mergeCell ref="C35:H35"/>
    <mergeCell ref="C36:I36"/>
    <mergeCell ref="C37:H37"/>
    <mergeCell ref="C38:I38"/>
    <mergeCell ref="C39:I39"/>
    <mergeCell ref="C40:I40"/>
    <mergeCell ref="C30:H30"/>
    <mergeCell ref="I30:J30"/>
    <mergeCell ref="B31:J31"/>
    <mergeCell ref="B32:J32"/>
    <mergeCell ref="B33:J33"/>
    <mergeCell ref="B34:J34"/>
    <mergeCell ref="C27:H27"/>
    <mergeCell ref="I27:J27"/>
    <mergeCell ref="C28:H28"/>
    <mergeCell ref="I28:J28"/>
    <mergeCell ref="C29:H29"/>
    <mergeCell ref="I29:J29"/>
    <mergeCell ref="C24:H24"/>
    <mergeCell ref="I24:J24"/>
    <mergeCell ref="C25:H25"/>
    <mergeCell ref="I25:J25"/>
    <mergeCell ref="C26:H26"/>
    <mergeCell ref="I26:J26"/>
    <mergeCell ref="IH21:IO21"/>
    <mergeCell ref="IP21:IW21"/>
    <mergeCell ref="C22:H22"/>
    <mergeCell ref="I22:J22"/>
    <mergeCell ref="C23:H23"/>
    <mergeCell ref="I23:J23"/>
    <mergeCell ref="GL21:GS21"/>
    <mergeCell ref="GT21:HA21"/>
    <mergeCell ref="HB21:HI21"/>
    <mergeCell ref="HJ21:HQ21"/>
    <mergeCell ref="HR21:HY21"/>
    <mergeCell ref="HZ21:IG21"/>
    <mergeCell ref="EP21:EW21"/>
    <mergeCell ref="EX21:FE21"/>
    <mergeCell ref="FF21:FM21"/>
    <mergeCell ref="FN21:FU21"/>
    <mergeCell ref="FV21:GC21"/>
    <mergeCell ref="GD21:GK21"/>
    <mergeCell ref="CT21:DA21"/>
    <mergeCell ref="DB21:DI21"/>
    <mergeCell ref="DJ21:DQ21"/>
    <mergeCell ref="DR21:DY21"/>
    <mergeCell ref="DZ21:EG21"/>
    <mergeCell ref="EH21:EO21"/>
    <mergeCell ref="AX21:BE21"/>
    <mergeCell ref="BF21:BM21"/>
    <mergeCell ref="BN21:BU21"/>
    <mergeCell ref="BV21:CC21"/>
    <mergeCell ref="CD21:CK21"/>
    <mergeCell ref="CL21:CS21"/>
    <mergeCell ref="B21:J21"/>
    <mergeCell ref="K21:Q21"/>
    <mergeCell ref="R21:Y21"/>
    <mergeCell ref="Z21:AG21"/>
    <mergeCell ref="AH21:AO21"/>
    <mergeCell ref="AP21:AW21"/>
    <mergeCell ref="B17:J17"/>
    <mergeCell ref="B18:J18"/>
    <mergeCell ref="B19:J19"/>
    <mergeCell ref="B20:J20"/>
    <mergeCell ref="B13:J13"/>
    <mergeCell ref="B14:F14"/>
    <mergeCell ref="G14:H14"/>
    <mergeCell ref="I14:J14"/>
    <mergeCell ref="B15:F15"/>
    <mergeCell ref="G15:H15"/>
    <mergeCell ref="I15:J15"/>
    <mergeCell ref="C12:H12"/>
    <mergeCell ref="I12:J12"/>
    <mergeCell ref="B6:J6"/>
    <mergeCell ref="B7:J7"/>
    <mergeCell ref="C8:H8"/>
    <mergeCell ref="I8:J8"/>
    <mergeCell ref="C9:H9"/>
    <mergeCell ref="I9:J9"/>
    <mergeCell ref="B16:H16"/>
    <mergeCell ref="I16:J16"/>
    <mergeCell ref="B2:J2"/>
    <mergeCell ref="B3:J3"/>
    <mergeCell ref="B4:F4"/>
    <mergeCell ref="G4:J4"/>
    <mergeCell ref="B5:F5"/>
    <mergeCell ref="G5:J5"/>
    <mergeCell ref="C10:H10"/>
    <mergeCell ref="I10:J10"/>
    <mergeCell ref="C11:H11"/>
    <mergeCell ref="I11:J11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B1:L194"/>
  <sheetViews>
    <sheetView zoomScale="120" zoomScaleNormal="120" workbookViewId="0">
      <selection activeCell="J66" sqref="J66"/>
    </sheetView>
  </sheetViews>
  <sheetFormatPr defaultRowHeight="12"/>
  <cols>
    <col min="1" max="1" width="1.85546875" style="1" customWidth="1"/>
    <col min="2" max="2" width="15.28515625" style="1" customWidth="1"/>
    <col min="3" max="3" width="11.140625" style="1" customWidth="1"/>
    <col min="4" max="4" width="13.28515625" style="1" customWidth="1"/>
    <col min="5" max="5" width="10.140625" style="1" customWidth="1"/>
    <col min="6" max="6" width="12.42578125" style="1" bestFit="1" customWidth="1"/>
    <col min="7" max="7" width="11.28515625" style="1" bestFit="1" customWidth="1"/>
    <col min="8" max="8" width="9.85546875" style="1" customWidth="1"/>
    <col min="9" max="9" width="12.140625" style="1" customWidth="1"/>
    <col min="10" max="10" width="14.5703125" style="69" customWidth="1"/>
    <col min="11" max="11" width="12.42578125" style="1" bestFit="1" customWidth="1"/>
    <col min="12" max="12" width="12.5703125" style="1" bestFit="1" customWidth="1"/>
    <col min="13" max="13" width="7.42578125" style="1" customWidth="1"/>
    <col min="14" max="14" width="6.5703125" style="1" customWidth="1"/>
    <col min="15" max="16" width="9.28515625" style="1" bestFit="1" customWidth="1"/>
    <col min="17" max="257" width="9.140625" style="1"/>
    <col min="258" max="258" width="15.28515625" style="1" customWidth="1"/>
    <col min="259" max="259" width="11.140625" style="1" customWidth="1"/>
    <col min="260" max="260" width="13.28515625" style="1" customWidth="1"/>
    <col min="261" max="261" width="10.140625" style="1" customWidth="1"/>
    <col min="262" max="262" width="12.42578125" style="1" bestFit="1" customWidth="1"/>
    <col min="263" max="263" width="11.28515625" style="1" bestFit="1" customWidth="1"/>
    <col min="264" max="264" width="9.85546875" style="1" customWidth="1"/>
    <col min="265" max="265" width="11.28515625" style="1" customWidth="1"/>
    <col min="266" max="266" width="14.5703125" style="1" customWidth="1"/>
    <col min="267" max="267" width="10.7109375" style="1" customWidth="1"/>
    <col min="268" max="268" width="11.140625" style="1" customWidth="1"/>
    <col min="269" max="269" width="7.42578125" style="1" customWidth="1"/>
    <col min="270" max="270" width="6.5703125" style="1" customWidth="1"/>
    <col min="271" max="272" width="9.28515625" style="1" bestFit="1" customWidth="1"/>
    <col min="273" max="513" width="9.140625" style="1"/>
    <col min="514" max="514" width="15.28515625" style="1" customWidth="1"/>
    <col min="515" max="515" width="11.140625" style="1" customWidth="1"/>
    <col min="516" max="516" width="13.28515625" style="1" customWidth="1"/>
    <col min="517" max="517" width="10.140625" style="1" customWidth="1"/>
    <col min="518" max="518" width="12.42578125" style="1" bestFit="1" customWidth="1"/>
    <col min="519" max="519" width="11.28515625" style="1" bestFit="1" customWidth="1"/>
    <col min="520" max="520" width="9.85546875" style="1" customWidth="1"/>
    <col min="521" max="521" width="11.28515625" style="1" customWidth="1"/>
    <col min="522" max="522" width="14.5703125" style="1" customWidth="1"/>
    <col min="523" max="523" width="10.7109375" style="1" customWidth="1"/>
    <col min="524" max="524" width="11.140625" style="1" customWidth="1"/>
    <col min="525" max="525" width="7.42578125" style="1" customWidth="1"/>
    <col min="526" max="526" width="6.5703125" style="1" customWidth="1"/>
    <col min="527" max="528" width="9.28515625" style="1" bestFit="1" customWidth="1"/>
    <col min="529" max="769" width="9.140625" style="1"/>
    <col min="770" max="770" width="15.28515625" style="1" customWidth="1"/>
    <col min="771" max="771" width="11.140625" style="1" customWidth="1"/>
    <col min="772" max="772" width="13.28515625" style="1" customWidth="1"/>
    <col min="773" max="773" width="10.140625" style="1" customWidth="1"/>
    <col min="774" max="774" width="12.42578125" style="1" bestFit="1" customWidth="1"/>
    <col min="775" max="775" width="11.28515625" style="1" bestFit="1" customWidth="1"/>
    <col min="776" max="776" width="9.85546875" style="1" customWidth="1"/>
    <col min="777" max="777" width="11.28515625" style="1" customWidth="1"/>
    <col min="778" max="778" width="14.5703125" style="1" customWidth="1"/>
    <col min="779" max="779" width="10.7109375" style="1" customWidth="1"/>
    <col min="780" max="780" width="11.140625" style="1" customWidth="1"/>
    <col min="781" max="781" width="7.42578125" style="1" customWidth="1"/>
    <col min="782" max="782" width="6.5703125" style="1" customWidth="1"/>
    <col min="783" max="784" width="9.28515625" style="1" bestFit="1" customWidth="1"/>
    <col min="785" max="1025" width="9.140625" style="1"/>
    <col min="1026" max="1026" width="15.28515625" style="1" customWidth="1"/>
    <col min="1027" max="1027" width="11.140625" style="1" customWidth="1"/>
    <col min="1028" max="1028" width="13.28515625" style="1" customWidth="1"/>
    <col min="1029" max="1029" width="10.140625" style="1" customWidth="1"/>
    <col min="1030" max="1030" width="12.42578125" style="1" bestFit="1" customWidth="1"/>
    <col min="1031" max="1031" width="11.28515625" style="1" bestFit="1" customWidth="1"/>
    <col min="1032" max="1032" width="9.85546875" style="1" customWidth="1"/>
    <col min="1033" max="1033" width="11.28515625" style="1" customWidth="1"/>
    <col min="1034" max="1034" width="14.5703125" style="1" customWidth="1"/>
    <col min="1035" max="1035" width="10.7109375" style="1" customWidth="1"/>
    <col min="1036" max="1036" width="11.140625" style="1" customWidth="1"/>
    <col min="1037" max="1037" width="7.42578125" style="1" customWidth="1"/>
    <col min="1038" max="1038" width="6.5703125" style="1" customWidth="1"/>
    <col min="1039" max="1040" width="9.28515625" style="1" bestFit="1" customWidth="1"/>
    <col min="1041" max="1281" width="9.140625" style="1"/>
    <col min="1282" max="1282" width="15.28515625" style="1" customWidth="1"/>
    <col min="1283" max="1283" width="11.140625" style="1" customWidth="1"/>
    <col min="1284" max="1284" width="13.28515625" style="1" customWidth="1"/>
    <col min="1285" max="1285" width="10.140625" style="1" customWidth="1"/>
    <col min="1286" max="1286" width="12.42578125" style="1" bestFit="1" customWidth="1"/>
    <col min="1287" max="1287" width="11.28515625" style="1" bestFit="1" customWidth="1"/>
    <col min="1288" max="1288" width="9.85546875" style="1" customWidth="1"/>
    <col min="1289" max="1289" width="11.28515625" style="1" customWidth="1"/>
    <col min="1290" max="1290" width="14.5703125" style="1" customWidth="1"/>
    <col min="1291" max="1291" width="10.7109375" style="1" customWidth="1"/>
    <col min="1292" max="1292" width="11.140625" style="1" customWidth="1"/>
    <col min="1293" max="1293" width="7.42578125" style="1" customWidth="1"/>
    <col min="1294" max="1294" width="6.5703125" style="1" customWidth="1"/>
    <col min="1295" max="1296" width="9.28515625" style="1" bestFit="1" customWidth="1"/>
    <col min="1297" max="1537" width="9.140625" style="1"/>
    <col min="1538" max="1538" width="15.28515625" style="1" customWidth="1"/>
    <col min="1539" max="1539" width="11.140625" style="1" customWidth="1"/>
    <col min="1540" max="1540" width="13.28515625" style="1" customWidth="1"/>
    <col min="1541" max="1541" width="10.140625" style="1" customWidth="1"/>
    <col min="1542" max="1542" width="12.42578125" style="1" bestFit="1" customWidth="1"/>
    <col min="1543" max="1543" width="11.28515625" style="1" bestFit="1" customWidth="1"/>
    <col min="1544" max="1544" width="9.85546875" style="1" customWidth="1"/>
    <col min="1545" max="1545" width="11.28515625" style="1" customWidth="1"/>
    <col min="1546" max="1546" width="14.5703125" style="1" customWidth="1"/>
    <col min="1547" max="1547" width="10.7109375" style="1" customWidth="1"/>
    <col min="1548" max="1548" width="11.140625" style="1" customWidth="1"/>
    <col min="1549" max="1549" width="7.42578125" style="1" customWidth="1"/>
    <col min="1550" max="1550" width="6.5703125" style="1" customWidth="1"/>
    <col min="1551" max="1552" width="9.28515625" style="1" bestFit="1" customWidth="1"/>
    <col min="1553" max="1793" width="9.140625" style="1"/>
    <col min="1794" max="1794" width="15.28515625" style="1" customWidth="1"/>
    <col min="1795" max="1795" width="11.140625" style="1" customWidth="1"/>
    <col min="1796" max="1796" width="13.28515625" style="1" customWidth="1"/>
    <col min="1797" max="1797" width="10.140625" style="1" customWidth="1"/>
    <col min="1798" max="1798" width="12.42578125" style="1" bestFit="1" customWidth="1"/>
    <col min="1799" max="1799" width="11.28515625" style="1" bestFit="1" customWidth="1"/>
    <col min="1800" max="1800" width="9.85546875" style="1" customWidth="1"/>
    <col min="1801" max="1801" width="11.28515625" style="1" customWidth="1"/>
    <col min="1802" max="1802" width="14.5703125" style="1" customWidth="1"/>
    <col min="1803" max="1803" width="10.7109375" style="1" customWidth="1"/>
    <col min="1804" max="1804" width="11.140625" style="1" customWidth="1"/>
    <col min="1805" max="1805" width="7.42578125" style="1" customWidth="1"/>
    <col min="1806" max="1806" width="6.5703125" style="1" customWidth="1"/>
    <col min="1807" max="1808" width="9.28515625" style="1" bestFit="1" customWidth="1"/>
    <col min="1809" max="2049" width="9.140625" style="1"/>
    <col min="2050" max="2050" width="15.28515625" style="1" customWidth="1"/>
    <col min="2051" max="2051" width="11.140625" style="1" customWidth="1"/>
    <col min="2052" max="2052" width="13.28515625" style="1" customWidth="1"/>
    <col min="2053" max="2053" width="10.140625" style="1" customWidth="1"/>
    <col min="2054" max="2054" width="12.42578125" style="1" bestFit="1" customWidth="1"/>
    <col min="2055" max="2055" width="11.28515625" style="1" bestFit="1" customWidth="1"/>
    <col min="2056" max="2056" width="9.85546875" style="1" customWidth="1"/>
    <col min="2057" max="2057" width="11.28515625" style="1" customWidth="1"/>
    <col min="2058" max="2058" width="14.5703125" style="1" customWidth="1"/>
    <col min="2059" max="2059" width="10.7109375" style="1" customWidth="1"/>
    <col min="2060" max="2060" width="11.140625" style="1" customWidth="1"/>
    <col min="2061" max="2061" width="7.42578125" style="1" customWidth="1"/>
    <col min="2062" max="2062" width="6.5703125" style="1" customWidth="1"/>
    <col min="2063" max="2064" width="9.28515625" style="1" bestFit="1" customWidth="1"/>
    <col min="2065" max="2305" width="9.140625" style="1"/>
    <col min="2306" max="2306" width="15.28515625" style="1" customWidth="1"/>
    <col min="2307" max="2307" width="11.140625" style="1" customWidth="1"/>
    <col min="2308" max="2308" width="13.28515625" style="1" customWidth="1"/>
    <col min="2309" max="2309" width="10.140625" style="1" customWidth="1"/>
    <col min="2310" max="2310" width="12.42578125" style="1" bestFit="1" customWidth="1"/>
    <col min="2311" max="2311" width="11.28515625" style="1" bestFit="1" customWidth="1"/>
    <col min="2312" max="2312" width="9.85546875" style="1" customWidth="1"/>
    <col min="2313" max="2313" width="11.28515625" style="1" customWidth="1"/>
    <col min="2314" max="2314" width="14.5703125" style="1" customWidth="1"/>
    <col min="2315" max="2315" width="10.7109375" style="1" customWidth="1"/>
    <col min="2316" max="2316" width="11.140625" style="1" customWidth="1"/>
    <col min="2317" max="2317" width="7.42578125" style="1" customWidth="1"/>
    <col min="2318" max="2318" width="6.5703125" style="1" customWidth="1"/>
    <col min="2319" max="2320" width="9.28515625" style="1" bestFit="1" customWidth="1"/>
    <col min="2321" max="2561" width="9.140625" style="1"/>
    <col min="2562" max="2562" width="15.28515625" style="1" customWidth="1"/>
    <col min="2563" max="2563" width="11.140625" style="1" customWidth="1"/>
    <col min="2564" max="2564" width="13.28515625" style="1" customWidth="1"/>
    <col min="2565" max="2565" width="10.140625" style="1" customWidth="1"/>
    <col min="2566" max="2566" width="12.42578125" style="1" bestFit="1" customWidth="1"/>
    <col min="2567" max="2567" width="11.28515625" style="1" bestFit="1" customWidth="1"/>
    <col min="2568" max="2568" width="9.85546875" style="1" customWidth="1"/>
    <col min="2569" max="2569" width="11.28515625" style="1" customWidth="1"/>
    <col min="2570" max="2570" width="14.5703125" style="1" customWidth="1"/>
    <col min="2571" max="2571" width="10.7109375" style="1" customWidth="1"/>
    <col min="2572" max="2572" width="11.140625" style="1" customWidth="1"/>
    <col min="2573" max="2573" width="7.42578125" style="1" customWidth="1"/>
    <col min="2574" max="2574" width="6.5703125" style="1" customWidth="1"/>
    <col min="2575" max="2576" width="9.28515625" style="1" bestFit="1" customWidth="1"/>
    <col min="2577" max="2817" width="9.140625" style="1"/>
    <col min="2818" max="2818" width="15.28515625" style="1" customWidth="1"/>
    <col min="2819" max="2819" width="11.140625" style="1" customWidth="1"/>
    <col min="2820" max="2820" width="13.28515625" style="1" customWidth="1"/>
    <col min="2821" max="2821" width="10.140625" style="1" customWidth="1"/>
    <col min="2822" max="2822" width="12.42578125" style="1" bestFit="1" customWidth="1"/>
    <col min="2823" max="2823" width="11.28515625" style="1" bestFit="1" customWidth="1"/>
    <col min="2824" max="2824" width="9.85546875" style="1" customWidth="1"/>
    <col min="2825" max="2825" width="11.28515625" style="1" customWidth="1"/>
    <col min="2826" max="2826" width="14.5703125" style="1" customWidth="1"/>
    <col min="2827" max="2827" width="10.7109375" style="1" customWidth="1"/>
    <col min="2828" max="2828" width="11.140625" style="1" customWidth="1"/>
    <col min="2829" max="2829" width="7.42578125" style="1" customWidth="1"/>
    <col min="2830" max="2830" width="6.5703125" style="1" customWidth="1"/>
    <col min="2831" max="2832" width="9.28515625" style="1" bestFit="1" customWidth="1"/>
    <col min="2833" max="3073" width="9.140625" style="1"/>
    <col min="3074" max="3074" width="15.28515625" style="1" customWidth="1"/>
    <col min="3075" max="3075" width="11.140625" style="1" customWidth="1"/>
    <col min="3076" max="3076" width="13.28515625" style="1" customWidth="1"/>
    <col min="3077" max="3077" width="10.140625" style="1" customWidth="1"/>
    <col min="3078" max="3078" width="12.42578125" style="1" bestFit="1" customWidth="1"/>
    <col min="3079" max="3079" width="11.28515625" style="1" bestFit="1" customWidth="1"/>
    <col min="3080" max="3080" width="9.85546875" style="1" customWidth="1"/>
    <col min="3081" max="3081" width="11.28515625" style="1" customWidth="1"/>
    <col min="3082" max="3082" width="14.5703125" style="1" customWidth="1"/>
    <col min="3083" max="3083" width="10.7109375" style="1" customWidth="1"/>
    <col min="3084" max="3084" width="11.140625" style="1" customWidth="1"/>
    <col min="3085" max="3085" width="7.42578125" style="1" customWidth="1"/>
    <col min="3086" max="3086" width="6.5703125" style="1" customWidth="1"/>
    <col min="3087" max="3088" width="9.28515625" style="1" bestFit="1" customWidth="1"/>
    <col min="3089" max="3329" width="9.140625" style="1"/>
    <col min="3330" max="3330" width="15.28515625" style="1" customWidth="1"/>
    <col min="3331" max="3331" width="11.140625" style="1" customWidth="1"/>
    <col min="3332" max="3332" width="13.28515625" style="1" customWidth="1"/>
    <col min="3333" max="3333" width="10.140625" style="1" customWidth="1"/>
    <col min="3334" max="3334" width="12.42578125" style="1" bestFit="1" customWidth="1"/>
    <col min="3335" max="3335" width="11.28515625" style="1" bestFit="1" customWidth="1"/>
    <col min="3336" max="3336" width="9.85546875" style="1" customWidth="1"/>
    <col min="3337" max="3337" width="11.28515625" style="1" customWidth="1"/>
    <col min="3338" max="3338" width="14.5703125" style="1" customWidth="1"/>
    <col min="3339" max="3339" width="10.7109375" style="1" customWidth="1"/>
    <col min="3340" max="3340" width="11.140625" style="1" customWidth="1"/>
    <col min="3341" max="3341" width="7.42578125" style="1" customWidth="1"/>
    <col min="3342" max="3342" width="6.5703125" style="1" customWidth="1"/>
    <col min="3343" max="3344" width="9.28515625" style="1" bestFit="1" customWidth="1"/>
    <col min="3345" max="3585" width="9.140625" style="1"/>
    <col min="3586" max="3586" width="15.28515625" style="1" customWidth="1"/>
    <col min="3587" max="3587" width="11.140625" style="1" customWidth="1"/>
    <col min="3588" max="3588" width="13.28515625" style="1" customWidth="1"/>
    <col min="3589" max="3589" width="10.140625" style="1" customWidth="1"/>
    <col min="3590" max="3590" width="12.42578125" style="1" bestFit="1" customWidth="1"/>
    <col min="3591" max="3591" width="11.28515625" style="1" bestFit="1" customWidth="1"/>
    <col min="3592" max="3592" width="9.85546875" style="1" customWidth="1"/>
    <col min="3593" max="3593" width="11.28515625" style="1" customWidth="1"/>
    <col min="3594" max="3594" width="14.5703125" style="1" customWidth="1"/>
    <col min="3595" max="3595" width="10.7109375" style="1" customWidth="1"/>
    <col min="3596" max="3596" width="11.140625" style="1" customWidth="1"/>
    <col min="3597" max="3597" width="7.42578125" style="1" customWidth="1"/>
    <col min="3598" max="3598" width="6.5703125" style="1" customWidth="1"/>
    <col min="3599" max="3600" width="9.28515625" style="1" bestFit="1" customWidth="1"/>
    <col min="3601" max="3841" width="9.140625" style="1"/>
    <col min="3842" max="3842" width="15.28515625" style="1" customWidth="1"/>
    <col min="3843" max="3843" width="11.140625" style="1" customWidth="1"/>
    <col min="3844" max="3844" width="13.28515625" style="1" customWidth="1"/>
    <col min="3845" max="3845" width="10.140625" style="1" customWidth="1"/>
    <col min="3846" max="3846" width="12.42578125" style="1" bestFit="1" customWidth="1"/>
    <col min="3847" max="3847" width="11.28515625" style="1" bestFit="1" customWidth="1"/>
    <col min="3848" max="3848" width="9.85546875" style="1" customWidth="1"/>
    <col min="3849" max="3849" width="11.28515625" style="1" customWidth="1"/>
    <col min="3850" max="3850" width="14.5703125" style="1" customWidth="1"/>
    <col min="3851" max="3851" width="10.7109375" style="1" customWidth="1"/>
    <col min="3852" max="3852" width="11.140625" style="1" customWidth="1"/>
    <col min="3853" max="3853" width="7.42578125" style="1" customWidth="1"/>
    <col min="3854" max="3854" width="6.5703125" style="1" customWidth="1"/>
    <col min="3855" max="3856" width="9.28515625" style="1" bestFit="1" customWidth="1"/>
    <col min="3857" max="4097" width="9.140625" style="1"/>
    <col min="4098" max="4098" width="15.28515625" style="1" customWidth="1"/>
    <col min="4099" max="4099" width="11.140625" style="1" customWidth="1"/>
    <col min="4100" max="4100" width="13.28515625" style="1" customWidth="1"/>
    <col min="4101" max="4101" width="10.140625" style="1" customWidth="1"/>
    <col min="4102" max="4102" width="12.42578125" style="1" bestFit="1" customWidth="1"/>
    <col min="4103" max="4103" width="11.28515625" style="1" bestFit="1" customWidth="1"/>
    <col min="4104" max="4104" width="9.85546875" style="1" customWidth="1"/>
    <col min="4105" max="4105" width="11.28515625" style="1" customWidth="1"/>
    <col min="4106" max="4106" width="14.5703125" style="1" customWidth="1"/>
    <col min="4107" max="4107" width="10.7109375" style="1" customWidth="1"/>
    <col min="4108" max="4108" width="11.140625" style="1" customWidth="1"/>
    <col min="4109" max="4109" width="7.42578125" style="1" customWidth="1"/>
    <col min="4110" max="4110" width="6.5703125" style="1" customWidth="1"/>
    <col min="4111" max="4112" width="9.28515625" style="1" bestFit="1" customWidth="1"/>
    <col min="4113" max="4353" width="9.140625" style="1"/>
    <col min="4354" max="4354" width="15.28515625" style="1" customWidth="1"/>
    <col min="4355" max="4355" width="11.140625" style="1" customWidth="1"/>
    <col min="4356" max="4356" width="13.28515625" style="1" customWidth="1"/>
    <col min="4357" max="4357" width="10.140625" style="1" customWidth="1"/>
    <col min="4358" max="4358" width="12.42578125" style="1" bestFit="1" customWidth="1"/>
    <col min="4359" max="4359" width="11.28515625" style="1" bestFit="1" customWidth="1"/>
    <col min="4360" max="4360" width="9.85546875" style="1" customWidth="1"/>
    <col min="4361" max="4361" width="11.28515625" style="1" customWidth="1"/>
    <col min="4362" max="4362" width="14.5703125" style="1" customWidth="1"/>
    <col min="4363" max="4363" width="10.7109375" style="1" customWidth="1"/>
    <col min="4364" max="4364" width="11.140625" style="1" customWidth="1"/>
    <col min="4365" max="4365" width="7.42578125" style="1" customWidth="1"/>
    <col min="4366" max="4366" width="6.5703125" style="1" customWidth="1"/>
    <col min="4367" max="4368" width="9.28515625" style="1" bestFit="1" customWidth="1"/>
    <col min="4369" max="4609" width="9.140625" style="1"/>
    <col min="4610" max="4610" width="15.28515625" style="1" customWidth="1"/>
    <col min="4611" max="4611" width="11.140625" style="1" customWidth="1"/>
    <col min="4612" max="4612" width="13.28515625" style="1" customWidth="1"/>
    <col min="4613" max="4613" width="10.140625" style="1" customWidth="1"/>
    <col min="4614" max="4614" width="12.42578125" style="1" bestFit="1" customWidth="1"/>
    <col min="4615" max="4615" width="11.28515625" style="1" bestFit="1" customWidth="1"/>
    <col min="4616" max="4616" width="9.85546875" style="1" customWidth="1"/>
    <col min="4617" max="4617" width="11.28515625" style="1" customWidth="1"/>
    <col min="4618" max="4618" width="14.5703125" style="1" customWidth="1"/>
    <col min="4619" max="4619" width="10.7109375" style="1" customWidth="1"/>
    <col min="4620" max="4620" width="11.140625" style="1" customWidth="1"/>
    <col min="4621" max="4621" width="7.42578125" style="1" customWidth="1"/>
    <col min="4622" max="4622" width="6.5703125" style="1" customWidth="1"/>
    <col min="4623" max="4624" width="9.28515625" style="1" bestFit="1" customWidth="1"/>
    <col min="4625" max="4865" width="9.140625" style="1"/>
    <col min="4866" max="4866" width="15.28515625" style="1" customWidth="1"/>
    <col min="4867" max="4867" width="11.140625" style="1" customWidth="1"/>
    <col min="4868" max="4868" width="13.28515625" style="1" customWidth="1"/>
    <col min="4869" max="4869" width="10.140625" style="1" customWidth="1"/>
    <col min="4870" max="4870" width="12.42578125" style="1" bestFit="1" customWidth="1"/>
    <col min="4871" max="4871" width="11.28515625" style="1" bestFit="1" customWidth="1"/>
    <col min="4872" max="4872" width="9.85546875" style="1" customWidth="1"/>
    <col min="4873" max="4873" width="11.28515625" style="1" customWidth="1"/>
    <col min="4874" max="4874" width="14.5703125" style="1" customWidth="1"/>
    <col min="4875" max="4875" width="10.7109375" style="1" customWidth="1"/>
    <col min="4876" max="4876" width="11.140625" style="1" customWidth="1"/>
    <col min="4877" max="4877" width="7.42578125" style="1" customWidth="1"/>
    <col min="4878" max="4878" width="6.5703125" style="1" customWidth="1"/>
    <col min="4879" max="4880" width="9.28515625" style="1" bestFit="1" customWidth="1"/>
    <col min="4881" max="5121" width="9.140625" style="1"/>
    <col min="5122" max="5122" width="15.28515625" style="1" customWidth="1"/>
    <col min="5123" max="5123" width="11.140625" style="1" customWidth="1"/>
    <col min="5124" max="5124" width="13.28515625" style="1" customWidth="1"/>
    <col min="5125" max="5125" width="10.140625" style="1" customWidth="1"/>
    <col min="5126" max="5126" width="12.42578125" style="1" bestFit="1" customWidth="1"/>
    <col min="5127" max="5127" width="11.28515625" style="1" bestFit="1" customWidth="1"/>
    <col min="5128" max="5128" width="9.85546875" style="1" customWidth="1"/>
    <col min="5129" max="5129" width="11.28515625" style="1" customWidth="1"/>
    <col min="5130" max="5130" width="14.5703125" style="1" customWidth="1"/>
    <col min="5131" max="5131" width="10.7109375" style="1" customWidth="1"/>
    <col min="5132" max="5132" width="11.140625" style="1" customWidth="1"/>
    <col min="5133" max="5133" width="7.42578125" style="1" customWidth="1"/>
    <col min="5134" max="5134" width="6.5703125" style="1" customWidth="1"/>
    <col min="5135" max="5136" width="9.28515625" style="1" bestFit="1" customWidth="1"/>
    <col min="5137" max="5377" width="9.140625" style="1"/>
    <col min="5378" max="5378" width="15.28515625" style="1" customWidth="1"/>
    <col min="5379" max="5379" width="11.140625" style="1" customWidth="1"/>
    <col min="5380" max="5380" width="13.28515625" style="1" customWidth="1"/>
    <col min="5381" max="5381" width="10.140625" style="1" customWidth="1"/>
    <col min="5382" max="5382" width="12.42578125" style="1" bestFit="1" customWidth="1"/>
    <col min="5383" max="5383" width="11.28515625" style="1" bestFit="1" customWidth="1"/>
    <col min="5384" max="5384" width="9.85546875" style="1" customWidth="1"/>
    <col min="5385" max="5385" width="11.28515625" style="1" customWidth="1"/>
    <col min="5386" max="5386" width="14.5703125" style="1" customWidth="1"/>
    <col min="5387" max="5387" width="10.7109375" style="1" customWidth="1"/>
    <col min="5388" max="5388" width="11.140625" style="1" customWidth="1"/>
    <col min="5389" max="5389" width="7.42578125" style="1" customWidth="1"/>
    <col min="5390" max="5390" width="6.5703125" style="1" customWidth="1"/>
    <col min="5391" max="5392" width="9.28515625" style="1" bestFit="1" customWidth="1"/>
    <col min="5393" max="5633" width="9.140625" style="1"/>
    <col min="5634" max="5634" width="15.28515625" style="1" customWidth="1"/>
    <col min="5635" max="5635" width="11.140625" style="1" customWidth="1"/>
    <col min="5636" max="5636" width="13.28515625" style="1" customWidth="1"/>
    <col min="5637" max="5637" width="10.140625" style="1" customWidth="1"/>
    <col min="5638" max="5638" width="12.42578125" style="1" bestFit="1" customWidth="1"/>
    <col min="5639" max="5639" width="11.28515625" style="1" bestFit="1" customWidth="1"/>
    <col min="5640" max="5640" width="9.85546875" style="1" customWidth="1"/>
    <col min="5641" max="5641" width="11.28515625" style="1" customWidth="1"/>
    <col min="5642" max="5642" width="14.5703125" style="1" customWidth="1"/>
    <col min="5643" max="5643" width="10.7109375" style="1" customWidth="1"/>
    <col min="5644" max="5644" width="11.140625" style="1" customWidth="1"/>
    <col min="5645" max="5645" width="7.42578125" style="1" customWidth="1"/>
    <col min="5646" max="5646" width="6.5703125" style="1" customWidth="1"/>
    <col min="5647" max="5648" width="9.28515625" style="1" bestFit="1" customWidth="1"/>
    <col min="5649" max="5889" width="9.140625" style="1"/>
    <col min="5890" max="5890" width="15.28515625" style="1" customWidth="1"/>
    <col min="5891" max="5891" width="11.140625" style="1" customWidth="1"/>
    <col min="5892" max="5892" width="13.28515625" style="1" customWidth="1"/>
    <col min="5893" max="5893" width="10.140625" style="1" customWidth="1"/>
    <col min="5894" max="5894" width="12.42578125" style="1" bestFit="1" customWidth="1"/>
    <col min="5895" max="5895" width="11.28515625" style="1" bestFit="1" customWidth="1"/>
    <col min="5896" max="5896" width="9.85546875" style="1" customWidth="1"/>
    <col min="5897" max="5897" width="11.28515625" style="1" customWidth="1"/>
    <col min="5898" max="5898" width="14.5703125" style="1" customWidth="1"/>
    <col min="5899" max="5899" width="10.7109375" style="1" customWidth="1"/>
    <col min="5900" max="5900" width="11.140625" style="1" customWidth="1"/>
    <col min="5901" max="5901" width="7.42578125" style="1" customWidth="1"/>
    <col min="5902" max="5902" width="6.5703125" style="1" customWidth="1"/>
    <col min="5903" max="5904" width="9.28515625" style="1" bestFit="1" customWidth="1"/>
    <col min="5905" max="6145" width="9.140625" style="1"/>
    <col min="6146" max="6146" width="15.28515625" style="1" customWidth="1"/>
    <col min="6147" max="6147" width="11.140625" style="1" customWidth="1"/>
    <col min="6148" max="6148" width="13.28515625" style="1" customWidth="1"/>
    <col min="6149" max="6149" width="10.140625" style="1" customWidth="1"/>
    <col min="6150" max="6150" width="12.42578125" style="1" bestFit="1" customWidth="1"/>
    <col min="6151" max="6151" width="11.28515625" style="1" bestFit="1" customWidth="1"/>
    <col min="6152" max="6152" width="9.85546875" style="1" customWidth="1"/>
    <col min="6153" max="6153" width="11.28515625" style="1" customWidth="1"/>
    <col min="6154" max="6154" width="14.5703125" style="1" customWidth="1"/>
    <col min="6155" max="6155" width="10.7109375" style="1" customWidth="1"/>
    <col min="6156" max="6156" width="11.140625" style="1" customWidth="1"/>
    <col min="6157" max="6157" width="7.42578125" style="1" customWidth="1"/>
    <col min="6158" max="6158" width="6.5703125" style="1" customWidth="1"/>
    <col min="6159" max="6160" width="9.28515625" style="1" bestFit="1" customWidth="1"/>
    <col min="6161" max="6401" width="9.140625" style="1"/>
    <col min="6402" max="6402" width="15.28515625" style="1" customWidth="1"/>
    <col min="6403" max="6403" width="11.140625" style="1" customWidth="1"/>
    <col min="6404" max="6404" width="13.28515625" style="1" customWidth="1"/>
    <col min="6405" max="6405" width="10.140625" style="1" customWidth="1"/>
    <col min="6406" max="6406" width="12.42578125" style="1" bestFit="1" customWidth="1"/>
    <col min="6407" max="6407" width="11.28515625" style="1" bestFit="1" customWidth="1"/>
    <col min="6408" max="6408" width="9.85546875" style="1" customWidth="1"/>
    <col min="6409" max="6409" width="11.28515625" style="1" customWidth="1"/>
    <col min="6410" max="6410" width="14.5703125" style="1" customWidth="1"/>
    <col min="6411" max="6411" width="10.7109375" style="1" customWidth="1"/>
    <col min="6412" max="6412" width="11.140625" style="1" customWidth="1"/>
    <col min="6413" max="6413" width="7.42578125" style="1" customWidth="1"/>
    <col min="6414" max="6414" width="6.5703125" style="1" customWidth="1"/>
    <col min="6415" max="6416" width="9.28515625" style="1" bestFit="1" customWidth="1"/>
    <col min="6417" max="6657" width="9.140625" style="1"/>
    <col min="6658" max="6658" width="15.28515625" style="1" customWidth="1"/>
    <col min="6659" max="6659" width="11.140625" style="1" customWidth="1"/>
    <col min="6660" max="6660" width="13.28515625" style="1" customWidth="1"/>
    <col min="6661" max="6661" width="10.140625" style="1" customWidth="1"/>
    <col min="6662" max="6662" width="12.42578125" style="1" bestFit="1" customWidth="1"/>
    <col min="6663" max="6663" width="11.28515625" style="1" bestFit="1" customWidth="1"/>
    <col min="6664" max="6664" width="9.85546875" style="1" customWidth="1"/>
    <col min="6665" max="6665" width="11.28515625" style="1" customWidth="1"/>
    <col min="6666" max="6666" width="14.5703125" style="1" customWidth="1"/>
    <col min="6667" max="6667" width="10.7109375" style="1" customWidth="1"/>
    <col min="6668" max="6668" width="11.140625" style="1" customWidth="1"/>
    <col min="6669" max="6669" width="7.42578125" style="1" customWidth="1"/>
    <col min="6670" max="6670" width="6.5703125" style="1" customWidth="1"/>
    <col min="6671" max="6672" width="9.28515625" style="1" bestFit="1" customWidth="1"/>
    <col min="6673" max="6913" width="9.140625" style="1"/>
    <col min="6914" max="6914" width="15.28515625" style="1" customWidth="1"/>
    <col min="6915" max="6915" width="11.140625" style="1" customWidth="1"/>
    <col min="6916" max="6916" width="13.28515625" style="1" customWidth="1"/>
    <col min="6917" max="6917" width="10.140625" style="1" customWidth="1"/>
    <col min="6918" max="6918" width="12.42578125" style="1" bestFit="1" customWidth="1"/>
    <col min="6919" max="6919" width="11.28515625" style="1" bestFit="1" customWidth="1"/>
    <col min="6920" max="6920" width="9.85546875" style="1" customWidth="1"/>
    <col min="6921" max="6921" width="11.28515625" style="1" customWidth="1"/>
    <col min="6922" max="6922" width="14.5703125" style="1" customWidth="1"/>
    <col min="6923" max="6923" width="10.7109375" style="1" customWidth="1"/>
    <col min="6924" max="6924" width="11.140625" style="1" customWidth="1"/>
    <col min="6925" max="6925" width="7.42578125" style="1" customWidth="1"/>
    <col min="6926" max="6926" width="6.5703125" style="1" customWidth="1"/>
    <col min="6927" max="6928" width="9.28515625" style="1" bestFit="1" customWidth="1"/>
    <col min="6929" max="7169" width="9.140625" style="1"/>
    <col min="7170" max="7170" width="15.28515625" style="1" customWidth="1"/>
    <col min="7171" max="7171" width="11.140625" style="1" customWidth="1"/>
    <col min="7172" max="7172" width="13.28515625" style="1" customWidth="1"/>
    <col min="7173" max="7173" width="10.140625" style="1" customWidth="1"/>
    <col min="7174" max="7174" width="12.42578125" style="1" bestFit="1" customWidth="1"/>
    <col min="7175" max="7175" width="11.28515625" style="1" bestFit="1" customWidth="1"/>
    <col min="7176" max="7176" width="9.85546875" style="1" customWidth="1"/>
    <col min="7177" max="7177" width="11.28515625" style="1" customWidth="1"/>
    <col min="7178" max="7178" width="14.5703125" style="1" customWidth="1"/>
    <col min="7179" max="7179" width="10.7109375" style="1" customWidth="1"/>
    <col min="7180" max="7180" width="11.140625" style="1" customWidth="1"/>
    <col min="7181" max="7181" width="7.42578125" style="1" customWidth="1"/>
    <col min="7182" max="7182" width="6.5703125" style="1" customWidth="1"/>
    <col min="7183" max="7184" width="9.28515625" style="1" bestFit="1" customWidth="1"/>
    <col min="7185" max="7425" width="9.140625" style="1"/>
    <col min="7426" max="7426" width="15.28515625" style="1" customWidth="1"/>
    <col min="7427" max="7427" width="11.140625" style="1" customWidth="1"/>
    <col min="7428" max="7428" width="13.28515625" style="1" customWidth="1"/>
    <col min="7429" max="7429" width="10.140625" style="1" customWidth="1"/>
    <col min="7430" max="7430" width="12.42578125" style="1" bestFit="1" customWidth="1"/>
    <col min="7431" max="7431" width="11.28515625" style="1" bestFit="1" customWidth="1"/>
    <col min="7432" max="7432" width="9.85546875" style="1" customWidth="1"/>
    <col min="7433" max="7433" width="11.28515625" style="1" customWidth="1"/>
    <col min="7434" max="7434" width="14.5703125" style="1" customWidth="1"/>
    <col min="7435" max="7435" width="10.7109375" style="1" customWidth="1"/>
    <col min="7436" max="7436" width="11.140625" style="1" customWidth="1"/>
    <col min="7437" max="7437" width="7.42578125" style="1" customWidth="1"/>
    <col min="7438" max="7438" width="6.5703125" style="1" customWidth="1"/>
    <col min="7439" max="7440" width="9.28515625" style="1" bestFit="1" customWidth="1"/>
    <col min="7441" max="7681" width="9.140625" style="1"/>
    <col min="7682" max="7682" width="15.28515625" style="1" customWidth="1"/>
    <col min="7683" max="7683" width="11.140625" style="1" customWidth="1"/>
    <col min="7684" max="7684" width="13.28515625" style="1" customWidth="1"/>
    <col min="7685" max="7685" width="10.140625" style="1" customWidth="1"/>
    <col min="7686" max="7686" width="12.42578125" style="1" bestFit="1" customWidth="1"/>
    <col min="7687" max="7687" width="11.28515625" style="1" bestFit="1" customWidth="1"/>
    <col min="7688" max="7688" width="9.85546875" style="1" customWidth="1"/>
    <col min="7689" max="7689" width="11.28515625" style="1" customWidth="1"/>
    <col min="7690" max="7690" width="14.5703125" style="1" customWidth="1"/>
    <col min="7691" max="7691" width="10.7109375" style="1" customWidth="1"/>
    <col min="7692" max="7692" width="11.140625" style="1" customWidth="1"/>
    <col min="7693" max="7693" width="7.42578125" style="1" customWidth="1"/>
    <col min="7694" max="7694" width="6.5703125" style="1" customWidth="1"/>
    <col min="7695" max="7696" width="9.28515625" style="1" bestFit="1" customWidth="1"/>
    <col min="7697" max="7937" width="9.140625" style="1"/>
    <col min="7938" max="7938" width="15.28515625" style="1" customWidth="1"/>
    <col min="7939" max="7939" width="11.140625" style="1" customWidth="1"/>
    <col min="7940" max="7940" width="13.28515625" style="1" customWidth="1"/>
    <col min="7941" max="7941" width="10.140625" style="1" customWidth="1"/>
    <col min="7942" max="7942" width="12.42578125" style="1" bestFit="1" customWidth="1"/>
    <col min="7943" max="7943" width="11.28515625" style="1" bestFit="1" customWidth="1"/>
    <col min="7944" max="7944" width="9.85546875" style="1" customWidth="1"/>
    <col min="7945" max="7945" width="11.28515625" style="1" customWidth="1"/>
    <col min="7946" max="7946" width="14.5703125" style="1" customWidth="1"/>
    <col min="7947" max="7947" width="10.7109375" style="1" customWidth="1"/>
    <col min="7948" max="7948" width="11.140625" style="1" customWidth="1"/>
    <col min="7949" max="7949" width="7.42578125" style="1" customWidth="1"/>
    <col min="7950" max="7950" width="6.5703125" style="1" customWidth="1"/>
    <col min="7951" max="7952" width="9.28515625" style="1" bestFit="1" customWidth="1"/>
    <col min="7953" max="8193" width="9.140625" style="1"/>
    <col min="8194" max="8194" width="15.28515625" style="1" customWidth="1"/>
    <col min="8195" max="8195" width="11.140625" style="1" customWidth="1"/>
    <col min="8196" max="8196" width="13.28515625" style="1" customWidth="1"/>
    <col min="8197" max="8197" width="10.140625" style="1" customWidth="1"/>
    <col min="8198" max="8198" width="12.42578125" style="1" bestFit="1" customWidth="1"/>
    <col min="8199" max="8199" width="11.28515625" style="1" bestFit="1" customWidth="1"/>
    <col min="8200" max="8200" width="9.85546875" style="1" customWidth="1"/>
    <col min="8201" max="8201" width="11.28515625" style="1" customWidth="1"/>
    <col min="8202" max="8202" width="14.5703125" style="1" customWidth="1"/>
    <col min="8203" max="8203" width="10.7109375" style="1" customWidth="1"/>
    <col min="8204" max="8204" width="11.140625" style="1" customWidth="1"/>
    <col min="8205" max="8205" width="7.42578125" style="1" customWidth="1"/>
    <col min="8206" max="8206" width="6.5703125" style="1" customWidth="1"/>
    <col min="8207" max="8208" width="9.28515625" style="1" bestFit="1" customWidth="1"/>
    <col min="8209" max="8449" width="9.140625" style="1"/>
    <col min="8450" max="8450" width="15.28515625" style="1" customWidth="1"/>
    <col min="8451" max="8451" width="11.140625" style="1" customWidth="1"/>
    <col min="8452" max="8452" width="13.28515625" style="1" customWidth="1"/>
    <col min="8453" max="8453" width="10.140625" style="1" customWidth="1"/>
    <col min="8454" max="8454" width="12.42578125" style="1" bestFit="1" customWidth="1"/>
    <col min="8455" max="8455" width="11.28515625" style="1" bestFit="1" customWidth="1"/>
    <col min="8456" max="8456" width="9.85546875" style="1" customWidth="1"/>
    <col min="8457" max="8457" width="11.28515625" style="1" customWidth="1"/>
    <col min="8458" max="8458" width="14.5703125" style="1" customWidth="1"/>
    <col min="8459" max="8459" width="10.7109375" style="1" customWidth="1"/>
    <col min="8460" max="8460" width="11.140625" style="1" customWidth="1"/>
    <col min="8461" max="8461" width="7.42578125" style="1" customWidth="1"/>
    <col min="8462" max="8462" width="6.5703125" style="1" customWidth="1"/>
    <col min="8463" max="8464" width="9.28515625" style="1" bestFit="1" customWidth="1"/>
    <col min="8465" max="8705" width="9.140625" style="1"/>
    <col min="8706" max="8706" width="15.28515625" style="1" customWidth="1"/>
    <col min="8707" max="8707" width="11.140625" style="1" customWidth="1"/>
    <col min="8708" max="8708" width="13.28515625" style="1" customWidth="1"/>
    <col min="8709" max="8709" width="10.140625" style="1" customWidth="1"/>
    <col min="8710" max="8710" width="12.42578125" style="1" bestFit="1" customWidth="1"/>
    <col min="8711" max="8711" width="11.28515625" style="1" bestFit="1" customWidth="1"/>
    <col min="8712" max="8712" width="9.85546875" style="1" customWidth="1"/>
    <col min="8713" max="8713" width="11.28515625" style="1" customWidth="1"/>
    <col min="8714" max="8714" width="14.5703125" style="1" customWidth="1"/>
    <col min="8715" max="8715" width="10.7109375" style="1" customWidth="1"/>
    <col min="8716" max="8716" width="11.140625" style="1" customWidth="1"/>
    <col min="8717" max="8717" width="7.42578125" style="1" customWidth="1"/>
    <col min="8718" max="8718" width="6.5703125" style="1" customWidth="1"/>
    <col min="8719" max="8720" width="9.28515625" style="1" bestFit="1" customWidth="1"/>
    <col min="8721" max="8961" width="9.140625" style="1"/>
    <col min="8962" max="8962" width="15.28515625" style="1" customWidth="1"/>
    <col min="8963" max="8963" width="11.140625" style="1" customWidth="1"/>
    <col min="8964" max="8964" width="13.28515625" style="1" customWidth="1"/>
    <col min="8965" max="8965" width="10.140625" style="1" customWidth="1"/>
    <col min="8966" max="8966" width="12.42578125" style="1" bestFit="1" customWidth="1"/>
    <col min="8967" max="8967" width="11.28515625" style="1" bestFit="1" customWidth="1"/>
    <col min="8968" max="8968" width="9.85546875" style="1" customWidth="1"/>
    <col min="8969" max="8969" width="11.28515625" style="1" customWidth="1"/>
    <col min="8970" max="8970" width="14.5703125" style="1" customWidth="1"/>
    <col min="8971" max="8971" width="10.7109375" style="1" customWidth="1"/>
    <col min="8972" max="8972" width="11.140625" style="1" customWidth="1"/>
    <col min="8973" max="8973" width="7.42578125" style="1" customWidth="1"/>
    <col min="8974" max="8974" width="6.5703125" style="1" customWidth="1"/>
    <col min="8975" max="8976" width="9.28515625" style="1" bestFit="1" customWidth="1"/>
    <col min="8977" max="9217" width="9.140625" style="1"/>
    <col min="9218" max="9218" width="15.28515625" style="1" customWidth="1"/>
    <col min="9219" max="9219" width="11.140625" style="1" customWidth="1"/>
    <col min="9220" max="9220" width="13.28515625" style="1" customWidth="1"/>
    <col min="9221" max="9221" width="10.140625" style="1" customWidth="1"/>
    <col min="9222" max="9222" width="12.42578125" style="1" bestFit="1" customWidth="1"/>
    <col min="9223" max="9223" width="11.28515625" style="1" bestFit="1" customWidth="1"/>
    <col min="9224" max="9224" width="9.85546875" style="1" customWidth="1"/>
    <col min="9225" max="9225" width="11.28515625" style="1" customWidth="1"/>
    <col min="9226" max="9226" width="14.5703125" style="1" customWidth="1"/>
    <col min="9227" max="9227" width="10.7109375" style="1" customWidth="1"/>
    <col min="9228" max="9228" width="11.140625" style="1" customWidth="1"/>
    <col min="9229" max="9229" width="7.42578125" style="1" customWidth="1"/>
    <col min="9230" max="9230" width="6.5703125" style="1" customWidth="1"/>
    <col min="9231" max="9232" width="9.28515625" style="1" bestFit="1" customWidth="1"/>
    <col min="9233" max="9473" width="9.140625" style="1"/>
    <col min="9474" max="9474" width="15.28515625" style="1" customWidth="1"/>
    <col min="9475" max="9475" width="11.140625" style="1" customWidth="1"/>
    <col min="9476" max="9476" width="13.28515625" style="1" customWidth="1"/>
    <col min="9477" max="9477" width="10.140625" style="1" customWidth="1"/>
    <col min="9478" max="9478" width="12.42578125" style="1" bestFit="1" customWidth="1"/>
    <col min="9479" max="9479" width="11.28515625" style="1" bestFit="1" customWidth="1"/>
    <col min="9480" max="9480" width="9.85546875" style="1" customWidth="1"/>
    <col min="9481" max="9481" width="11.28515625" style="1" customWidth="1"/>
    <col min="9482" max="9482" width="14.5703125" style="1" customWidth="1"/>
    <col min="9483" max="9483" width="10.7109375" style="1" customWidth="1"/>
    <col min="9484" max="9484" width="11.140625" style="1" customWidth="1"/>
    <col min="9485" max="9485" width="7.42578125" style="1" customWidth="1"/>
    <col min="9486" max="9486" width="6.5703125" style="1" customWidth="1"/>
    <col min="9487" max="9488" width="9.28515625" style="1" bestFit="1" customWidth="1"/>
    <col min="9489" max="9729" width="9.140625" style="1"/>
    <col min="9730" max="9730" width="15.28515625" style="1" customWidth="1"/>
    <col min="9731" max="9731" width="11.140625" style="1" customWidth="1"/>
    <col min="9732" max="9732" width="13.28515625" style="1" customWidth="1"/>
    <col min="9733" max="9733" width="10.140625" style="1" customWidth="1"/>
    <col min="9734" max="9734" width="12.42578125" style="1" bestFit="1" customWidth="1"/>
    <col min="9735" max="9735" width="11.28515625" style="1" bestFit="1" customWidth="1"/>
    <col min="9736" max="9736" width="9.85546875" style="1" customWidth="1"/>
    <col min="9737" max="9737" width="11.28515625" style="1" customWidth="1"/>
    <col min="9738" max="9738" width="14.5703125" style="1" customWidth="1"/>
    <col min="9739" max="9739" width="10.7109375" style="1" customWidth="1"/>
    <col min="9740" max="9740" width="11.140625" style="1" customWidth="1"/>
    <col min="9741" max="9741" width="7.42578125" style="1" customWidth="1"/>
    <col min="9742" max="9742" width="6.5703125" style="1" customWidth="1"/>
    <col min="9743" max="9744" width="9.28515625" style="1" bestFit="1" customWidth="1"/>
    <col min="9745" max="9985" width="9.140625" style="1"/>
    <col min="9986" max="9986" width="15.28515625" style="1" customWidth="1"/>
    <col min="9987" max="9987" width="11.140625" style="1" customWidth="1"/>
    <col min="9988" max="9988" width="13.28515625" style="1" customWidth="1"/>
    <col min="9989" max="9989" width="10.140625" style="1" customWidth="1"/>
    <col min="9990" max="9990" width="12.42578125" style="1" bestFit="1" customWidth="1"/>
    <col min="9991" max="9991" width="11.28515625" style="1" bestFit="1" customWidth="1"/>
    <col min="9992" max="9992" width="9.85546875" style="1" customWidth="1"/>
    <col min="9993" max="9993" width="11.28515625" style="1" customWidth="1"/>
    <col min="9994" max="9994" width="14.5703125" style="1" customWidth="1"/>
    <col min="9995" max="9995" width="10.7109375" style="1" customWidth="1"/>
    <col min="9996" max="9996" width="11.140625" style="1" customWidth="1"/>
    <col min="9997" max="9997" width="7.42578125" style="1" customWidth="1"/>
    <col min="9998" max="9998" width="6.5703125" style="1" customWidth="1"/>
    <col min="9999" max="10000" width="9.28515625" style="1" bestFit="1" customWidth="1"/>
    <col min="10001" max="10241" width="9.140625" style="1"/>
    <col min="10242" max="10242" width="15.28515625" style="1" customWidth="1"/>
    <col min="10243" max="10243" width="11.140625" style="1" customWidth="1"/>
    <col min="10244" max="10244" width="13.28515625" style="1" customWidth="1"/>
    <col min="10245" max="10245" width="10.140625" style="1" customWidth="1"/>
    <col min="10246" max="10246" width="12.42578125" style="1" bestFit="1" customWidth="1"/>
    <col min="10247" max="10247" width="11.28515625" style="1" bestFit="1" customWidth="1"/>
    <col min="10248" max="10248" width="9.85546875" style="1" customWidth="1"/>
    <col min="10249" max="10249" width="11.28515625" style="1" customWidth="1"/>
    <col min="10250" max="10250" width="14.5703125" style="1" customWidth="1"/>
    <col min="10251" max="10251" width="10.7109375" style="1" customWidth="1"/>
    <col min="10252" max="10252" width="11.140625" style="1" customWidth="1"/>
    <col min="10253" max="10253" width="7.42578125" style="1" customWidth="1"/>
    <col min="10254" max="10254" width="6.5703125" style="1" customWidth="1"/>
    <col min="10255" max="10256" width="9.28515625" style="1" bestFit="1" customWidth="1"/>
    <col min="10257" max="10497" width="9.140625" style="1"/>
    <col min="10498" max="10498" width="15.28515625" style="1" customWidth="1"/>
    <col min="10499" max="10499" width="11.140625" style="1" customWidth="1"/>
    <col min="10500" max="10500" width="13.28515625" style="1" customWidth="1"/>
    <col min="10501" max="10501" width="10.140625" style="1" customWidth="1"/>
    <col min="10502" max="10502" width="12.42578125" style="1" bestFit="1" customWidth="1"/>
    <col min="10503" max="10503" width="11.28515625" style="1" bestFit="1" customWidth="1"/>
    <col min="10504" max="10504" width="9.85546875" style="1" customWidth="1"/>
    <col min="10505" max="10505" width="11.28515625" style="1" customWidth="1"/>
    <col min="10506" max="10506" width="14.5703125" style="1" customWidth="1"/>
    <col min="10507" max="10507" width="10.7109375" style="1" customWidth="1"/>
    <col min="10508" max="10508" width="11.140625" style="1" customWidth="1"/>
    <col min="10509" max="10509" width="7.42578125" style="1" customWidth="1"/>
    <col min="10510" max="10510" width="6.5703125" style="1" customWidth="1"/>
    <col min="10511" max="10512" width="9.28515625" style="1" bestFit="1" customWidth="1"/>
    <col min="10513" max="10753" width="9.140625" style="1"/>
    <col min="10754" max="10754" width="15.28515625" style="1" customWidth="1"/>
    <col min="10755" max="10755" width="11.140625" style="1" customWidth="1"/>
    <col min="10756" max="10756" width="13.28515625" style="1" customWidth="1"/>
    <col min="10757" max="10757" width="10.140625" style="1" customWidth="1"/>
    <col min="10758" max="10758" width="12.42578125" style="1" bestFit="1" customWidth="1"/>
    <col min="10759" max="10759" width="11.28515625" style="1" bestFit="1" customWidth="1"/>
    <col min="10760" max="10760" width="9.85546875" style="1" customWidth="1"/>
    <col min="10761" max="10761" width="11.28515625" style="1" customWidth="1"/>
    <col min="10762" max="10762" width="14.5703125" style="1" customWidth="1"/>
    <col min="10763" max="10763" width="10.7109375" style="1" customWidth="1"/>
    <col min="10764" max="10764" width="11.140625" style="1" customWidth="1"/>
    <col min="10765" max="10765" width="7.42578125" style="1" customWidth="1"/>
    <col min="10766" max="10766" width="6.5703125" style="1" customWidth="1"/>
    <col min="10767" max="10768" width="9.28515625" style="1" bestFit="1" customWidth="1"/>
    <col min="10769" max="11009" width="9.140625" style="1"/>
    <col min="11010" max="11010" width="15.28515625" style="1" customWidth="1"/>
    <col min="11011" max="11011" width="11.140625" style="1" customWidth="1"/>
    <col min="11012" max="11012" width="13.28515625" style="1" customWidth="1"/>
    <col min="11013" max="11013" width="10.140625" style="1" customWidth="1"/>
    <col min="11014" max="11014" width="12.42578125" style="1" bestFit="1" customWidth="1"/>
    <col min="11015" max="11015" width="11.28515625" style="1" bestFit="1" customWidth="1"/>
    <col min="11016" max="11016" width="9.85546875" style="1" customWidth="1"/>
    <col min="11017" max="11017" width="11.28515625" style="1" customWidth="1"/>
    <col min="11018" max="11018" width="14.5703125" style="1" customWidth="1"/>
    <col min="11019" max="11019" width="10.7109375" style="1" customWidth="1"/>
    <col min="11020" max="11020" width="11.140625" style="1" customWidth="1"/>
    <col min="11021" max="11021" width="7.42578125" style="1" customWidth="1"/>
    <col min="11022" max="11022" width="6.5703125" style="1" customWidth="1"/>
    <col min="11023" max="11024" width="9.28515625" style="1" bestFit="1" customWidth="1"/>
    <col min="11025" max="11265" width="9.140625" style="1"/>
    <col min="11266" max="11266" width="15.28515625" style="1" customWidth="1"/>
    <col min="11267" max="11267" width="11.140625" style="1" customWidth="1"/>
    <col min="11268" max="11268" width="13.28515625" style="1" customWidth="1"/>
    <col min="11269" max="11269" width="10.140625" style="1" customWidth="1"/>
    <col min="11270" max="11270" width="12.42578125" style="1" bestFit="1" customWidth="1"/>
    <col min="11271" max="11271" width="11.28515625" style="1" bestFit="1" customWidth="1"/>
    <col min="11272" max="11272" width="9.85546875" style="1" customWidth="1"/>
    <col min="11273" max="11273" width="11.28515625" style="1" customWidth="1"/>
    <col min="11274" max="11274" width="14.5703125" style="1" customWidth="1"/>
    <col min="11275" max="11275" width="10.7109375" style="1" customWidth="1"/>
    <col min="11276" max="11276" width="11.140625" style="1" customWidth="1"/>
    <col min="11277" max="11277" width="7.42578125" style="1" customWidth="1"/>
    <col min="11278" max="11278" width="6.5703125" style="1" customWidth="1"/>
    <col min="11279" max="11280" width="9.28515625" style="1" bestFit="1" customWidth="1"/>
    <col min="11281" max="11521" width="9.140625" style="1"/>
    <col min="11522" max="11522" width="15.28515625" style="1" customWidth="1"/>
    <col min="11523" max="11523" width="11.140625" style="1" customWidth="1"/>
    <col min="11524" max="11524" width="13.28515625" style="1" customWidth="1"/>
    <col min="11525" max="11525" width="10.140625" style="1" customWidth="1"/>
    <col min="11526" max="11526" width="12.42578125" style="1" bestFit="1" customWidth="1"/>
    <col min="11527" max="11527" width="11.28515625" style="1" bestFit="1" customWidth="1"/>
    <col min="11528" max="11528" width="9.85546875" style="1" customWidth="1"/>
    <col min="11529" max="11529" width="11.28515625" style="1" customWidth="1"/>
    <col min="11530" max="11530" width="14.5703125" style="1" customWidth="1"/>
    <col min="11531" max="11531" width="10.7109375" style="1" customWidth="1"/>
    <col min="11532" max="11532" width="11.140625" style="1" customWidth="1"/>
    <col min="11533" max="11533" width="7.42578125" style="1" customWidth="1"/>
    <col min="11534" max="11534" width="6.5703125" style="1" customWidth="1"/>
    <col min="11535" max="11536" width="9.28515625" style="1" bestFit="1" customWidth="1"/>
    <col min="11537" max="11777" width="9.140625" style="1"/>
    <col min="11778" max="11778" width="15.28515625" style="1" customWidth="1"/>
    <col min="11779" max="11779" width="11.140625" style="1" customWidth="1"/>
    <col min="11780" max="11780" width="13.28515625" style="1" customWidth="1"/>
    <col min="11781" max="11781" width="10.140625" style="1" customWidth="1"/>
    <col min="11782" max="11782" width="12.42578125" style="1" bestFit="1" customWidth="1"/>
    <col min="11783" max="11783" width="11.28515625" style="1" bestFit="1" customWidth="1"/>
    <col min="11784" max="11784" width="9.85546875" style="1" customWidth="1"/>
    <col min="11785" max="11785" width="11.28515625" style="1" customWidth="1"/>
    <col min="11786" max="11786" width="14.5703125" style="1" customWidth="1"/>
    <col min="11787" max="11787" width="10.7109375" style="1" customWidth="1"/>
    <col min="11788" max="11788" width="11.140625" style="1" customWidth="1"/>
    <col min="11789" max="11789" width="7.42578125" style="1" customWidth="1"/>
    <col min="11790" max="11790" width="6.5703125" style="1" customWidth="1"/>
    <col min="11791" max="11792" width="9.28515625" style="1" bestFit="1" customWidth="1"/>
    <col min="11793" max="12033" width="9.140625" style="1"/>
    <col min="12034" max="12034" width="15.28515625" style="1" customWidth="1"/>
    <col min="12035" max="12035" width="11.140625" style="1" customWidth="1"/>
    <col min="12036" max="12036" width="13.28515625" style="1" customWidth="1"/>
    <col min="12037" max="12037" width="10.140625" style="1" customWidth="1"/>
    <col min="12038" max="12038" width="12.42578125" style="1" bestFit="1" customWidth="1"/>
    <col min="12039" max="12039" width="11.28515625" style="1" bestFit="1" customWidth="1"/>
    <col min="12040" max="12040" width="9.85546875" style="1" customWidth="1"/>
    <col min="12041" max="12041" width="11.28515625" style="1" customWidth="1"/>
    <col min="12042" max="12042" width="14.5703125" style="1" customWidth="1"/>
    <col min="12043" max="12043" width="10.7109375" style="1" customWidth="1"/>
    <col min="12044" max="12044" width="11.140625" style="1" customWidth="1"/>
    <col min="12045" max="12045" width="7.42578125" style="1" customWidth="1"/>
    <col min="12046" max="12046" width="6.5703125" style="1" customWidth="1"/>
    <col min="12047" max="12048" width="9.28515625" style="1" bestFit="1" customWidth="1"/>
    <col min="12049" max="12289" width="9.140625" style="1"/>
    <col min="12290" max="12290" width="15.28515625" style="1" customWidth="1"/>
    <col min="12291" max="12291" width="11.140625" style="1" customWidth="1"/>
    <col min="12292" max="12292" width="13.28515625" style="1" customWidth="1"/>
    <col min="12293" max="12293" width="10.140625" style="1" customWidth="1"/>
    <col min="12294" max="12294" width="12.42578125" style="1" bestFit="1" customWidth="1"/>
    <col min="12295" max="12295" width="11.28515625" style="1" bestFit="1" customWidth="1"/>
    <col min="12296" max="12296" width="9.85546875" style="1" customWidth="1"/>
    <col min="12297" max="12297" width="11.28515625" style="1" customWidth="1"/>
    <col min="12298" max="12298" width="14.5703125" style="1" customWidth="1"/>
    <col min="12299" max="12299" width="10.7109375" style="1" customWidth="1"/>
    <col min="12300" max="12300" width="11.140625" style="1" customWidth="1"/>
    <col min="12301" max="12301" width="7.42578125" style="1" customWidth="1"/>
    <col min="12302" max="12302" width="6.5703125" style="1" customWidth="1"/>
    <col min="12303" max="12304" width="9.28515625" style="1" bestFit="1" customWidth="1"/>
    <col min="12305" max="12545" width="9.140625" style="1"/>
    <col min="12546" max="12546" width="15.28515625" style="1" customWidth="1"/>
    <col min="12547" max="12547" width="11.140625" style="1" customWidth="1"/>
    <col min="12548" max="12548" width="13.28515625" style="1" customWidth="1"/>
    <col min="12549" max="12549" width="10.140625" style="1" customWidth="1"/>
    <col min="12550" max="12550" width="12.42578125" style="1" bestFit="1" customWidth="1"/>
    <col min="12551" max="12551" width="11.28515625" style="1" bestFit="1" customWidth="1"/>
    <col min="12552" max="12552" width="9.85546875" style="1" customWidth="1"/>
    <col min="12553" max="12553" width="11.28515625" style="1" customWidth="1"/>
    <col min="12554" max="12554" width="14.5703125" style="1" customWidth="1"/>
    <col min="12555" max="12555" width="10.7109375" style="1" customWidth="1"/>
    <col min="12556" max="12556" width="11.140625" style="1" customWidth="1"/>
    <col min="12557" max="12557" width="7.42578125" style="1" customWidth="1"/>
    <col min="12558" max="12558" width="6.5703125" style="1" customWidth="1"/>
    <col min="12559" max="12560" width="9.28515625" style="1" bestFit="1" customWidth="1"/>
    <col min="12561" max="12801" width="9.140625" style="1"/>
    <col min="12802" max="12802" width="15.28515625" style="1" customWidth="1"/>
    <col min="12803" max="12803" width="11.140625" style="1" customWidth="1"/>
    <col min="12804" max="12804" width="13.28515625" style="1" customWidth="1"/>
    <col min="12805" max="12805" width="10.140625" style="1" customWidth="1"/>
    <col min="12806" max="12806" width="12.42578125" style="1" bestFit="1" customWidth="1"/>
    <col min="12807" max="12807" width="11.28515625" style="1" bestFit="1" customWidth="1"/>
    <col min="12808" max="12808" width="9.85546875" style="1" customWidth="1"/>
    <col min="12809" max="12809" width="11.28515625" style="1" customWidth="1"/>
    <col min="12810" max="12810" width="14.5703125" style="1" customWidth="1"/>
    <col min="12811" max="12811" width="10.7109375" style="1" customWidth="1"/>
    <col min="12812" max="12812" width="11.140625" style="1" customWidth="1"/>
    <col min="12813" max="12813" width="7.42578125" style="1" customWidth="1"/>
    <col min="12814" max="12814" width="6.5703125" style="1" customWidth="1"/>
    <col min="12815" max="12816" width="9.28515625" style="1" bestFit="1" customWidth="1"/>
    <col min="12817" max="13057" width="9.140625" style="1"/>
    <col min="13058" max="13058" width="15.28515625" style="1" customWidth="1"/>
    <col min="13059" max="13059" width="11.140625" style="1" customWidth="1"/>
    <col min="13060" max="13060" width="13.28515625" style="1" customWidth="1"/>
    <col min="13061" max="13061" width="10.140625" style="1" customWidth="1"/>
    <col min="13062" max="13062" width="12.42578125" style="1" bestFit="1" customWidth="1"/>
    <col min="13063" max="13063" width="11.28515625" style="1" bestFit="1" customWidth="1"/>
    <col min="13064" max="13064" width="9.85546875" style="1" customWidth="1"/>
    <col min="13065" max="13065" width="11.28515625" style="1" customWidth="1"/>
    <col min="13066" max="13066" width="14.5703125" style="1" customWidth="1"/>
    <col min="13067" max="13067" width="10.7109375" style="1" customWidth="1"/>
    <col min="13068" max="13068" width="11.140625" style="1" customWidth="1"/>
    <col min="13069" max="13069" width="7.42578125" style="1" customWidth="1"/>
    <col min="13070" max="13070" width="6.5703125" style="1" customWidth="1"/>
    <col min="13071" max="13072" width="9.28515625" style="1" bestFit="1" customWidth="1"/>
    <col min="13073" max="13313" width="9.140625" style="1"/>
    <col min="13314" max="13314" width="15.28515625" style="1" customWidth="1"/>
    <col min="13315" max="13315" width="11.140625" style="1" customWidth="1"/>
    <col min="13316" max="13316" width="13.28515625" style="1" customWidth="1"/>
    <col min="13317" max="13317" width="10.140625" style="1" customWidth="1"/>
    <col min="13318" max="13318" width="12.42578125" style="1" bestFit="1" customWidth="1"/>
    <col min="13319" max="13319" width="11.28515625" style="1" bestFit="1" customWidth="1"/>
    <col min="13320" max="13320" width="9.85546875" style="1" customWidth="1"/>
    <col min="13321" max="13321" width="11.28515625" style="1" customWidth="1"/>
    <col min="13322" max="13322" width="14.5703125" style="1" customWidth="1"/>
    <col min="13323" max="13323" width="10.7109375" style="1" customWidth="1"/>
    <col min="13324" max="13324" width="11.140625" style="1" customWidth="1"/>
    <col min="13325" max="13325" width="7.42578125" style="1" customWidth="1"/>
    <col min="13326" max="13326" width="6.5703125" style="1" customWidth="1"/>
    <col min="13327" max="13328" width="9.28515625" style="1" bestFit="1" customWidth="1"/>
    <col min="13329" max="13569" width="9.140625" style="1"/>
    <col min="13570" max="13570" width="15.28515625" style="1" customWidth="1"/>
    <col min="13571" max="13571" width="11.140625" style="1" customWidth="1"/>
    <col min="13572" max="13572" width="13.28515625" style="1" customWidth="1"/>
    <col min="13573" max="13573" width="10.140625" style="1" customWidth="1"/>
    <col min="13574" max="13574" width="12.42578125" style="1" bestFit="1" customWidth="1"/>
    <col min="13575" max="13575" width="11.28515625" style="1" bestFit="1" customWidth="1"/>
    <col min="13576" max="13576" width="9.85546875" style="1" customWidth="1"/>
    <col min="13577" max="13577" width="11.28515625" style="1" customWidth="1"/>
    <col min="13578" max="13578" width="14.5703125" style="1" customWidth="1"/>
    <col min="13579" max="13579" width="10.7109375" style="1" customWidth="1"/>
    <col min="13580" max="13580" width="11.140625" style="1" customWidth="1"/>
    <col min="13581" max="13581" width="7.42578125" style="1" customWidth="1"/>
    <col min="13582" max="13582" width="6.5703125" style="1" customWidth="1"/>
    <col min="13583" max="13584" width="9.28515625" style="1" bestFit="1" customWidth="1"/>
    <col min="13585" max="13825" width="9.140625" style="1"/>
    <col min="13826" max="13826" width="15.28515625" style="1" customWidth="1"/>
    <col min="13827" max="13827" width="11.140625" style="1" customWidth="1"/>
    <col min="13828" max="13828" width="13.28515625" style="1" customWidth="1"/>
    <col min="13829" max="13829" width="10.140625" style="1" customWidth="1"/>
    <col min="13830" max="13830" width="12.42578125" style="1" bestFit="1" customWidth="1"/>
    <col min="13831" max="13831" width="11.28515625" style="1" bestFit="1" customWidth="1"/>
    <col min="13832" max="13832" width="9.85546875" style="1" customWidth="1"/>
    <col min="13833" max="13833" width="11.28515625" style="1" customWidth="1"/>
    <col min="13834" max="13834" width="14.5703125" style="1" customWidth="1"/>
    <col min="13835" max="13835" width="10.7109375" style="1" customWidth="1"/>
    <col min="13836" max="13836" width="11.140625" style="1" customWidth="1"/>
    <col min="13837" max="13837" width="7.42578125" style="1" customWidth="1"/>
    <col min="13838" max="13838" width="6.5703125" style="1" customWidth="1"/>
    <col min="13839" max="13840" width="9.28515625" style="1" bestFit="1" customWidth="1"/>
    <col min="13841" max="14081" width="9.140625" style="1"/>
    <col min="14082" max="14082" width="15.28515625" style="1" customWidth="1"/>
    <col min="14083" max="14083" width="11.140625" style="1" customWidth="1"/>
    <col min="14084" max="14084" width="13.28515625" style="1" customWidth="1"/>
    <col min="14085" max="14085" width="10.140625" style="1" customWidth="1"/>
    <col min="14086" max="14086" width="12.42578125" style="1" bestFit="1" customWidth="1"/>
    <col min="14087" max="14087" width="11.28515625" style="1" bestFit="1" customWidth="1"/>
    <col min="14088" max="14088" width="9.85546875" style="1" customWidth="1"/>
    <col min="14089" max="14089" width="11.28515625" style="1" customWidth="1"/>
    <col min="14090" max="14090" width="14.5703125" style="1" customWidth="1"/>
    <col min="14091" max="14091" width="10.7109375" style="1" customWidth="1"/>
    <col min="14092" max="14092" width="11.140625" style="1" customWidth="1"/>
    <col min="14093" max="14093" width="7.42578125" style="1" customWidth="1"/>
    <col min="14094" max="14094" width="6.5703125" style="1" customWidth="1"/>
    <col min="14095" max="14096" width="9.28515625" style="1" bestFit="1" customWidth="1"/>
    <col min="14097" max="14337" width="9.140625" style="1"/>
    <col min="14338" max="14338" width="15.28515625" style="1" customWidth="1"/>
    <col min="14339" max="14339" width="11.140625" style="1" customWidth="1"/>
    <col min="14340" max="14340" width="13.28515625" style="1" customWidth="1"/>
    <col min="14341" max="14341" width="10.140625" style="1" customWidth="1"/>
    <col min="14342" max="14342" width="12.42578125" style="1" bestFit="1" customWidth="1"/>
    <col min="14343" max="14343" width="11.28515625" style="1" bestFit="1" customWidth="1"/>
    <col min="14344" max="14344" width="9.85546875" style="1" customWidth="1"/>
    <col min="14345" max="14345" width="11.28515625" style="1" customWidth="1"/>
    <col min="14346" max="14346" width="14.5703125" style="1" customWidth="1"/>
    <col min="14347" max="14347" width="10.7109375" style="1" customWidth="1"/>
    <col min="14348" max="14348" width="11.140625" style="1" customWidth="1"/>
    <col min="14349" max="14349" width="7.42578125" style="1" customWidth="1"/>
    <col min="14350" max="14350" width="6.5703125" style="1" customWidth="1"/>
    <col min="14351" max="14352" width="9.28515625" style="1" bestFit="1" customWidth="1"/>
    <col min="14353" max="14593" width="9.140625" style="1"/>
    <col min="14594" max="14594" width="15.28515625" style="1" customWidth="1"/>
    <col min="14595" max="14595" width="11.140625" style="1" customWidth="1"/>
    <col min="14596" max="14596" width="13.28515625" style="1" customWidth="1"/>
    <col min="14597" max="14597" width="10.140625" style="1" customWidth="1"/>
    <col min="14598" max="14598" width="12.42578125" style="1" bestFit="1" customWidth="1"/>
    <col min="14599" max="14599" width="11.28515625" style="1" bestFit="1" customWidth="1"/>
    <col min="14600" max="14600" width="9.85546875" style="1" customWidth="1"/>
    <col min="14601" max="14601" width="11.28515625" style="1" customWidth="1"/>
    <col min="14602" max="14602" width="14.5703125" style="1" customWidth="1"/>
    <col min="14603" max="14603" width="10.7109375" style="1" customWidth="1"/>
    <col min="14604" max="14604" width="11.140625" style="1" customWidth="1"/>
    <col min="14605" max="14605" width="7.42578125" style="1" customWidth="1"/>
    <col min="14606" max="14606" width="6.5703125" style="1" customWidth="1"/>
    <col min="14607" max="14608" width="9.28515625" style="1" bestFit="1" customWidth="1"/>
    <col min="14609" max="14849" width="9.140625" style="1"/>
    <col min="14850" max="14850" width="15.28515625" style="1" customWidth="1"/>
    <col min="14851" max="14851" width="11.140625" style="1" customWidth="1"/>
    <col min="14852" max="14852" width="13.28515625" style="1" customWidth="1"/>
    <col min="14853" max="14853" width="10.140625" style="1" customWidth="1"/>
    <col min="14854" max="14854" width="12.42578125" style="1" bestFit="1" customWidth="1"/>
    <col min="14855" max="14855" width="11.28515625" style="1" bestFit="1" customWidth="1"/>
    <col min="14856" max="14856" width="9.85546875" style="1" customWidth="1"/>
    <col min="14857" max="14857" width="11.28515625" style="1" customWidth="1"/>
    <col min="14858" max="14858" width="14.5703125" style="1" customWidth="1"/>
    <col min="14859" max="14859" width="10.7109375" style="1" customWidth="1"/>
    <col min="14860" max="14860" width="11.140625" style="1" customWidth="1"/>
    <col min="14861" max="14861" width="7.42578125" style="1" customWidth="1"/>
    <col min="14862" max="14862" width="6.5703125" style="1" customWidth="1"/>
    <col min="14863" max="14864" width="9.28515625" style="1" bestFit="1" customWidth="1"/>
    <col min="14865" max="15105" width="9.140625" style="1"/>
    <col min="15106" max="15106" width="15.28515625" style="1" customWidth="1"/>
    <col min="15107" max="15107" width="11.140625" style="1" customWidth="1"/>
    <col min="15108" max="15108" width="13.28515625" style="1" customWidth="1"/>
    <col min="15109" max="15109" width="10.140625" style="1" customWidth="1"/>
    <col min="15110" max="15110" width="12.42578125" style="1" bestFit="1" customWidth="1"/>
    <col min="15111" max="15111" width="11.28515625" style="1" bestFit="1" customWidth="1"/>
    <col min="15112" max="15112" width="9.85546875" style="1" customWidth="1"/>
    <col min="15113" max="15113" width="11.28515625" style="1" customWidth="1"/>
    <col min="15114" max="15114" width="14.5703125" style="1" customWidth="1"/>
    <col min="15115" max="15115" width="10.7109375" style="1" customWidth="1"/>
    <col min="15116" max="15116" width="11.140625" style="1" customWidth="1"/>
    <col min="15117" max="15117" width="7.42578125" style="1" customWidth="1"/>
    <col min="15118" max="15118" width="6.5703125" style="1" customWidth="1"/>
    <col min="15119" max="15120" width="9.28515625" style="1" bestFit="1" customWidth="1"/>
    <col min="15121" max="15361" width="9.140625" style="1"/>
    <col min="15362" max="15362" width="15.28515625" style="1" customWidth="1"/>
    <col min="15363" max="15363" width="11.140625" style="1" customWidth="1"/>
    <col min="15364" max="15364" width="13.28515625" style="1" customWidth="1"/>
    <col min="15365" max="15365" width="10.140625" style="1" customWidth="1"/>
    <col min="15366" max="15366" width="12.42578125" style="1" bestFit="1" customWidth="1"/>
    <col min="15367" max="15367" width="11.28515625" style="1" bestFit="1" customWidth="1"/>
    <col min="15368" max="15368" width="9.85546875" style="1" customWidth="1"/>
    <col min="15369" max="15369" width="11.28515625" style="1" customWidth="1"/>
    <col min="15370" max="15370" width="14.5703125" style="1" customWidth="1"/>
    <col min="15371" max="15371" width="10.7109375" style="1" customWidth="1"/>
    <col min="15372" max="15372" width="11.140625" style="1" customWidth="1"/>
    <col min="15373" max="15373" width="7.42578125" style="1" customWidth="1"/>
    <col min="15374" max="15374" width="6.5703125" style="1" customWidth="1"/>
    <col min="15375" max="15376" width="9.28515625" style="1" bestFit="1" customWidth="1"/>
    <col min="15377" max="15617" width="9.140625" style="1"/>
    <col min="15618" max="15618" width="15.28515625" style="1" customWidth="1"/>
    <col min="15619" max="15619" width="11.140625" style="1" customWidth="1"/>
    <col min="15620" max="15620" width="13.28515625" style="1" customWidth="1"/>
    <col min="15621" max="15621" width="10.140625" style="1" customWidth="1"/>
    <col min="15622" max="15622" width="12.42578125" style="1" bestFit="1" customWidth="1"/>
    <col min="15623" max="15623" width="11.28515625" style="1" bestFit="1" customWidth="1"/>
    <col min="15624" max="15624" width="9.85546875" style="1" customWidth="1"/>
    <col min="15625" max="15625" width="11.28515625" style="1" customWidth="1"/>
    <col min="15626" max="15626" width="14.5703125" style="1" customWidth="1"/>
    <col min="15627" max="15627" width="10.7109375" style="1" customWidth="1"/>
    <col min="15628" max="15628" width="11.140625" style="1" customWidth="1"/>
    <col min="15629" max="15629" width="7.42578125" style="1" customWidth="1"/>
    <col min="15630" max="15630" width="6.5703125" style="1" customWidth="1"/>
    <col min="15631" max="15632" width="9.28515625" style="1" bestFit="1" customWidth="1"/>
    <col min="15633" max="15873" width="9.140625" style="1"/>
    <col min="15874" max="15874" width="15.28515625" style="1" customWidth="1"/>
    <col min="15875" max="15875" width="11.140625" style="1" customWidth="1"/>
    <col min="15876" max="15876" width="13.28515625" style="1" customWidth="1"/>
    <col min="15877" max="15877" width="10.140625" style="1" customWidth="1"/>
    <col min="15878" max="15878" width="12.42578125" style="1" bestFit="1" customWidth="1"/>
    <col min="15879" max="15879" width="11.28515625" style="1" bestFit="1" customWidth="1"/>
    <col min="15880" max="15880" width="9.85546875" style="1" customWidth="1"/>
    <col min="15881" max="15881" width="11.28515625" style="1" customWidth="1"/>
    <col min="15882" max="15882" width="14.5703125" style="1" customWidth="1"/>
    <col min="15883" max="15883" width="10.7109375" style="1" customWidth="1"/>
    <col min="15884" max="15884" width="11.140625" style="1" customWidth="1"/>
    <col min="15885" max="15885" width="7.42578125" style="1" customWidth="1"/>
    <col min="15886" max="15886" width="6.5703125" style="1" customWidth="1"/>
    <col min="15887" max="15888" width="9.28515625" style="1" bestFit="1" customWidth="1"/>
    <col min="15889" max="16129" width="9.140625" style="1"/>
    <col min="16130" max="16130" width="15.28515625" style="1" customWidth="1"/>
    <col min="16131" max="16131" width="11.140625" style="1" customWidth="1"/>
    <col min="16132" max="16132" width="13.28515625" style="1" customWidth="1"/>
    <col min="16133" max="16133" width="10.140625" style="1" customWidth="1"/>
    <col min="16134" max="16134" width="12.42578125" style="1" bestFit="1" customWidth="1"/>
    <col min="16135" max="16135" width="11.28515625" style="1" bestFit="1" customWidth="1"/>
    <col min="16136" max="16136" width="9.85546875" style="1" customWidth="1"/>
    <col min="16137" max="16137" width="11.28515625" style="1" customWidth="1"/>
    <col min="16138" max="16138" width="14.5703125" style="1" customWidth="1"/>
    <col min="16139" max="16139" width="10.7109375" style="1" customWidth="1"/>
    <col min="16140" max="16140" width="11.140625" style="1" customWidth="1"/>
    <col min="16141" max="16141" width="7.42578125" style="1" customWidth="1"/>
    <col min="16142" max="16142" width="6.5703125" style="1" customWidth="1"/>
    <col min="16143" max="16144" width="9.28515625" style="1" bestFit="1" customWidth="1"/>
    <col min="16145" max="16384" width="9.140625" style="1"/>
  </cols>
  <sheetData>
    <row r="1" spans="2:10">
      <c r="J1" s="2"/>
    </row>
    <row r="2" spans="2:10" ht="49.5" customHeight="1">
      <c r="B2" s="172" t="s">
        <v>254</v>
      </c>
      <c r="C2" s="172"/>
      <c r="D2" s="172"/>
      <c r="E2" s="172"/>
      <c r="F2" s="172"/>
      <c r="G2" s="172"/>
      <c r="H2" s="172"/>
      <c r="I2" s="172"/>
      <c r="J2" s="173"/>
    </row>
    <row r="3" spans="2:10" ht="42.75" customHeight="1">
      <c r="B3" s="174" t="s">
        <v>195</v>
      </c>
      <c r="C3" s="174"/>
      <c r="D3" s="174"/>
      <c r="E3" s="174"/>
      <c r="F3" s="174"/>
      <c r="G3" s="174"/>
      <c r="H3" s="174"/>
      <c r="I3" s="174"/>
      <c r="J3" s="175"/>
    </row>
    <row r="4" spans="2:10" ht="15.75" customHeight="1">
      <c r="B4" s="176" t="s">
        <v>0</v>
      </c>
      <c r="C4" s="177"/>
      <c r="D4" s="177"/>
      <c r="E4" s="177"/>
      <c r="F4" s="178"/>
      <c r="G4" s="179" t="s">
        <v>196</v>
      </c>
      <c r="H4" s="180"/>
      <c r="I4" s="180"/>
      <c r="J4" s="181"/>
    </row>
    <row r="5" spans="2:10" ht="15.75" customHeight="1">
      <c r="B5" s="176" t="s">
        <v>1</v>
      </c>
      <c r="C5" s="177"/>
      <c r="D5" s="177"/>
      <c r="E5" s="177"/>
      <c r="F5" s="178"/>
      <c r="G5" s="179" t="s">
        <v>197</v>
      </c>
      <c r="H5" s="180"/>
      <c r="I5" s="180"/>
      <c r="J5" s="181"/>
    </row>
    <row r="6" spans="2:10" ht="21.75" customHeight="1">
      <c r="B6" s="184" t="s">
        <v>167</v>
      </c>
      <c r="C6" s="185"/>
      <c r="D6" s="185"/>
      <c r="E6" s="185"/>
      <c r="F6" s="185"/>
      <c r="G6" s="185"/>
      <c r="H6" s="185"/>
      <c r="I6" s="185"/>
      <c r="J6" s="185"/>
    </row>
    <row r="7" spans="2:10" ht="15">
      <c r="B7" s="502" t="s">
        <v>2</v>
      </c>
      <c r="C7" s="503"/>
      <c r="D7" s="503"/>
      <c r="E7" s="503"/>
      <c r="F7" s="503"/>
      <c r="G7" s="503"/>
      <c r="H7" s="503"/>
      <c r="I7" s="503"/>
      <c r="J7" s="504"/>
    </row>
    <row r="8" spans="2:10" ht="15" customHeight="1">
      <c r="B8" s="133" t="s">
        <v>3</v>
      </c>
      <c r="C8" s="184" t="s">
        <v>4</v>
      </c>
      <c r="D8" s="185"/>
      <c r="E8" s="185"/>
      <c r="F8" s="185"/>
      <c r="G8" s="185"/>
      <c r="H8" s="185"/>
      <c r="I8" s="187" t="s">
        <v>198</v>
      </c>
      <c r="J8" s="181"/>
    </row>
    <row r="9" spans="2:10" ht="15" customHeight="1">
      <c r="B9" s="133" t="s">
        <v>5</v>
      </c>
      <c r="C9" s="184" t="s">
        <v>188</v>
      </c>
      <c r="D9" s="185"/>
      <c r="E9" s="185"/>
      <c r="F9" s="185"/>
      <c r="G9" s="185"/>
      <c r="H9" s="185"/>
      <c r="I9" s="188" t="s">
        <v>189</v>
      </c>
      <c r="J9" s="188"/>
    </row>
    <row r="10" spans="2:10" ht="40.5" customHeight="1">
      <c r="B10" s="133" t="s">
        <v>6</v>
      </c>
      <c r="C10" s="176" t="s">
        <v>7</v>
      </c>
      <c r="D10" s="182"/>
      <c r="E10" s="182"/>
      <c r="F10" s="182"/>
      <c r="G10" s="182"/>
      <c r="H10" s="183"/>
      <c r="I10" s="179" t="s">
        <v>199</v>
      </c>
      <c r="J10" s="181"/>
    </row>
    <row r="11" spans="2:10" ht="15.75" customHeight="1">
      <c r="B11" s="133" t="s">
        <v>8</v>
      </c>
      <c r="C11" s="176" t="s">
        <v>9</v>
      </c>
      <c r="D11" s="182"/>
      <c r="E11" s="182"/>
      <c r="F11" s="182"/>
      <c r="G11" s="182"/>
      <c r="H11" s="183"/>
      <c r="I11" s="179">
        <v>12</v>
      </c>
      <c r="J11" s="181"/>
    </row>
    <row r="12" spans="2:10" ht="15.75" customHeight="1">
      <c r="B12" s="133" t="s">
        <v>32</v>
      </c>
      <c r="C12" s="176" t="s">
        <v>176</v>
      </c>
      <c r="D12" s="182"/>
      <c r="E12" s="182"/>
      <c r="F12" s="182"/>
      <c r="G12" s="182"/>
      <c r="H12" s="183"/>
      <c r="I12" s="179">
        <v>5174</v>
      </c>
      <c r="J12" s="181"/>
    </row>
    <row r="13" spans="2:10" ht="15">
      <c r="B13" s="552" t="s">
        <v>10</v>
      </c>
      <c r="C13" s="553"/>
      <c r="D13" s="553"/>
      <c r="E13" s="553"/>
      <c r="F13" s="553"/>
      <c r="G13" s="553"/>
      <c r="H13" s="553"/>
      <c r="I13" s="553"/>
      <c r="J13" s="554"/>
    </row>
    <row r="14" spans="2:10" ht="38.25" customHeight="1">
      <c r="B14" s="208" t="s">
        <v>208</v>
      </c>
      <c r="C14" s="209"/>
      <c r="D14" s="209"/>
      <c r="E14" s="209"/>
      <c r="F14" s="209"/>
      <c r="G14" s="496" t="s">
        <v>11</v>
      </c>
      <c r="H14" s="496"/>
      <c r="I14" s="555" t="s">
        <v>12</v>
      </c>
      <c r="J14" s="555"/>
    </row>
    <row r="15" spans="2:10" s="85" customFormat="1" ht="12.75">
      <c r="B15" s="326" t="s">
        <v>16</v>
      </c>
      <c r="C15" s="326"/>
      <c r="D15" s="326"/>
      <c r="E15" s="326"/>
      <c r="F15" s="326"/>
      <c r="G15" s="529" t="s">
        <v>13</v>
      </c>
      <c r="H15" s="529"/>
      <c r="I15" s="544">
        <v>1</v>
      </c>
      <c r="J15" s="544"/>
    </row>
    <row r="16" spans="2:10" ht="12.75">
      <c r="B16" s="548" t="s">
        <v>17</v>
      </c>
      <c r="C16" s="548"/>
      <c r="D16" s="548"/>
      <c r="E16" s="548"/>
      <c r="F16" s="548"/>
      <c r="G16" s="548"/>
      <c r="H16" s="548"/>
      <c r="I16" s="549">
        <f>SUM(I15:I15)</f>
        <v>1</v>
      </c>
      <c r="J16" s="549"/>
    </row>
    <row r="17" spans="2:11" ht="12.75" hidden="1">
      <c r="B17" s="525"/>
      <c r="C17" s="525"/>
      <c r="D17" s="525"/>
      <c r="E17" s="525"/>
      <c r="F17" s="525"/>
      <c r="G17" s="525"/>
      <c r="H17" s="525"/>
      <c r="I17" s="525"/>
      <c r="J17" s="525"/>
    </row>
    <row r="18" spans="2:11" ht="49.5" hidden="1" customHeight="1">
      <c r="B18" s="550" t="s">
        <v>18</v>
      </c>
      <c r="C18" s="550"/>
      <c r="D18" s="550"/>
      <c r="E18" s="550"/>
      <c r="F18" s="550"/>
      <c r="G18" s="550"/>
      <c r="H18" s="550"/>
      <c r="I18" s="550"/>
      <c r="J18" s="550"/>
    </row>
    <row r="19" spans="2:11" ht="7.5" customHeight="1">
      <c r="B19" s="526"/>
      <c r="C19" s="526"/>
      <c r="D19" s="526"/>
      <c r="E19" s="526"/>
      <c r="F19" s="526"/>
      <c r="G19" s="526"/>
      <c r="H19" s="526"/>
      <c r="I19" s="526"/>
      <c r="J19" s="526"/>
    </row>
    <row r="20" spans="2:11" ht="43.5" customHeight="1">
      <c r="B20" s="551" t="s">
        <v>19</v>
      </c>
      <c r="C20" s="551"/>
      <c r="D20" s="551"/>
      <c r="E20" s="551"/>
      <c r="F20" s="551"/>
      <c r="G20" s="551"/>
      <c r="H20" s="551"/>
      <c r="I20" s="551"/>
      <c r="J20" s="551"/>
    </row>
    <row r="21" spans="2:11" ht="15">
      <c r="B21" s="502" t="s">
        <v>20</v>
      </c>
      <c r="C21" s="503"/>
      <c r="D21" s="503"/>
      <c r="E21" s="503"/>
      <c r="F21" s="503"/>
      <c r="G21" s="503"/>
      <c r="H21" s="503"/>
      <c r="I21" s="503"/>
      <c r="J21" s="504"/>
    </row>
    <row r="22" spans="2:11" ht="25.5" customHeight="1">
      <c r="B22" s="3">
        <v>1</v>
      </c>
      <c r="C22" s="515" t="s">
        <v>21</v>
      </c>
      <c r="D22" s="515"/>
      <c r="E22" s="515"/>
      <c r="F22" s="515"/>
      <c r="G22" s="515"/>
      <c r="H22" s="515"/>
      <c r="I22" s="545" t="s">
        <v>209</v>
      </c>
      <c r="J22" s="545"/>
    </row>
    <row r="23" spans="2:11" ht="12.75">
      <c r="B23" s="3">
        <v>2</v>
      </c>
      <c r="C23" s="515" t="s">
        <v>22</v>
      </c>
      <c r="D23" s="515"/>
      <c r="E23" s="515"/>
      <c r="F23" s="515"/>
      <c r="G23" s="515"/>
      <c r="H23" s="515"/>
      <c r="I23" s="546">
        <f>Dia.Reitoria!I23</f>
        <v>0</v>
      </c>
      <c r="J23" s="546"/>
      <c r="K23" s="148"/>
    </row>
    <row r="24" spans="2:11" ht="15">
      <c r="B24" s="3">
        <v>3</v>
      </c>
      <c r="C24" s="515" t="s">
        <v>23</v>
      </c>
      <c r="D24" s="515"/>
      <c r="E24" s="515"/>
      <c r="F24" s="515"/>
      <c r="G24" s="515"/>
      <c r="H24" s="515"/>
      <c r="I24" s="547" t="str">
        <f>Dia.Reitoria!I24</f>
        <v>Porteiro</v>
      </c>
      <c r="J24" s="547"/>
    </row>
    <row r="25" spans="2:11" ht="15" customHeight="1">
      <c r="B25" s="3">
        <v>4</v>
      </c>
      <c r="C25" s="515" t="s">
        <v>24</v>
      </c>
      <c r="D25" s="515"/>
      <c r="E25" s="515"/>
      <c r="F25" s="515"/>
      <c r="G25" s="515"/>
      <c r="H25" s="515"/>
      <c r="I25" s="237" t="str">
        <f>Dia.Reitoria!I25</f>
        <v>1º de janeiro</v>
      </c>
      <c r="J25" s="238"/>
    </row>
    <row r="26" spans="2:11" ht="26.25" customHeight="1">
      <c r="B26" s="4">
        <v>5</v>
      </c>
      <c r="C26" s="230" t="s">
        <v>243</v>
      </c>
      <c r="D26" s="248"/>
      <c r="E26" s="248"/>
      <c r="F26" s="248"/>
      <c r="G26" s="248"/>
      <c r="H26" s="249"/>
      <c r="I26" s="233">
        <f>ROUND((I23/220),2)</f>
        <v>0</v>
      </c>
      <c r="J26" s="234"/>
    </row>
    <row r="27" spans="2:11" ht="26.25" customHeight="1">
      <c r="B27" s="4">
        <v>6</v>
      </c>
      <c r="C27" s="230" t="s">
        <v>203</v>
      </c>
      <c r="D27" s="177"/>
      <c r="E27" s="177"/>
      <c r="F27" s="177"/>
      <c r="G27" s="177"/>
      <c r="H27" s="178"/>
      <c r="I27" s="231">
        <f>ROUND(I26*1.5,2)</f>
        <v>0</v>
      </c>
      <c r="J27" s="232"/>
    </row>
    <row r="28" spans="2:11" ht="27" customHeight="1">
      <c r="B28" s="4">
        <v>7</v>
      </c>
      <c r="C28" s="230" t="s">
        <v>255</v>
      </c>
      <c r="D28" s="314"/>
      <c r="E28" s="314"/>
      <c r="F28" s="314"/>
      <c r="G28" s="314"/>
      <c r="H28" s="315"/>
      <c r="I28" s="536">
        <f>ROUND(I26*0.2,2)</f>
        <v>0</v>
      </c>
      <c r="J28" s="537"/>
    </row>
    <row r="29" spans="2:11" ht="12.75">
      <c r="B29" s="4">
        <v>8</v>
      </c>
      <c r="C29" s="538" t="s">
        <v>25</v>
      </c>
      <c r="D29" s="538"/>
      <c r="E29" s="538"/>
      <c r="F29" s="538"/>
      <c r="G29" s="538"/>
      <c r="H29" s="538"/>
      <c r="I29" s="250">
        <v>2</v>
      </c>
      <c r="J29" s="251"/>
    </row>
    <row r="30" spans="2:11" ht="12.75" hidden="1">
      <c r="B30" s="539"/>
      <c r="C30" s="540"/>
      <c r="D30" s="540"/>
      <c r="E30" s="540"/>
      <c r="F30" s="540"/>
      <c r="G30" s="540"/>
      <c r="H30" s="540"/>
      <c r="I30" s="540"/>
      <c r="J30" s="541"/>
    </row>
    <row r="31" spans="2:11" ht="12.75" hidden="1">
      <c r="B31" s="512" t="s">
        <v>26</v>
      </c>
      <c r="C31" s="542"/>
      <c r="D31" s="542"/>
      <c r="E31" s="542"/>
      <c r="F31" s="542"/>
      <c r="G31" s="542"/>
      <c r="H31" s="542"/>
      <c r="I31" s="542"/>
      <c r="J31" s="543"/>
    </row>
    <row r="32" spans="2:11" ht="7.5" customHeight="1">
      <c r="B32" s="532"/>
      <c r="C32" s="532"/>
      <c r="D32" s="532"/>
      <c r="E32" s="532"/>
      <c r="F32" s="532"/>
      <c r="G32" s="532"/>
      <c r="H32" s="532"/>
      <c r="I32" s="532"/>
      <c r="J32" s="532"/>
    </row>
    <row r="33" spans="2:12" ht="12.75">
      <c r="B33" s="528" t="s">
        <v>27</v>
      </c>
      <c r="C33" s="528"/>
      <c r="D33" s="528"/>
      <c r="E33" s="528"/>
      <c r="F33" s="528"/>
      <c r="G33" s="528"/>
      <c r="H33" s="528"/>
      <c r="I33" s="528"/>
      <c r="J33" s="528"/>
    </row>
    <row r="34" spans="2:12" ht="24.75" customHeight="1">
      <c r="B34" s="5">
        <v>1</v>
      </c>
      <c r="C34" s="533" t="s">
        <v>28</v>
      </c>
      <c r="D34" s="534"/>
      <c r="E34" s="534"/>
      <c r="F34" s="534"/>
      <c r="G34" s="534"/>
      <c r="H34" s="535"/>
      <c r="I34" s="6" t="s">
        <v>29</v>
      </c>
      <c r="J34" s="5" t="s">
        <v>30</v>
      </c>
    </row>
    <row r="35" spans="2:12" ht="12.75" customHeight="1">
      <c r="B35" s="7" t="s">
        <v>3</v>
      </c>
      <c r="C35" s="176" t="s">
        <v>205</v>
      </c>
      <c r="D35" s="177"/>
      <c r="E35" s="177"/>
      <c r="F35" s="177"/>
      <c r="G35" s="177"/>
      <c r="H35" s="177"/>
      <c r="I35" s="242"/>
      <c r="J35" s="8">
        <f>I23*2</f>
        <v>0</v>
      </c>
      <c r="L35" s="170"/>
    </row>
    <row r="36" spans="2:12" ht="15" hidden="1">
      <c r="B36" s="7" t="s">
        <v>5</v>
      </c>
      <c r="C36" s="176" t="s">
        <v>31</v>
      </c>
      <c r="D36" s="243"/>
      <c r="E36" s="243"/>
      <c r="F36" s="243"/>
      <c r="G36" s="243"/>
      <c r="H36" s="243"/>
      <c r="I36" s="9"/>
      <c r="J36" s="10" t="s">
        <v>14</v>
      </c>
    </row>
    <row r="37" spans="2:12" ht="18" customHeight="1">
      <c r="B37" s="147" t="s">
        <v>5</v>
      </c>
      <c r="C37" s="176" t="s">
        <v>257</v>
      </c>
      <c r="D37" s="244"/>
      <c r="E37" s="244"/>
      <c r="F37" s="244"/>
      <c r="G37" s="244"/>
      <c r="H37" s="244"/>
      <c r="I37" s="242"/>
      <c r="J37" s="8">
        <f>ROUND(I29*9*15*I28,2)</f>
        <v>0</v>
      </c>
      <c r="L37" s="171"/>
    </row>
    <row r="38" spans="2:12" ht="38.25" customHeight="1">
      <c r="B38" s="147" t="s">
        <v>6</v>
      </c>
      <c r="C38" s="230" t="s">
        <v>256</v>
      </c>
      <c r="D38" s="244"/>
      <c r="E38" s="244"/>
      <c r="F38" s="244"/>
      <c r="G38" s="244"/>
      <c r="H38" s="244"/>
      <c r="I38" s="242"/>
      <c r="J38" s="8">
        <f>ROUND(1.29*I26*1.2*15*2,2)</f>
        <v>0</v>
      </c>
    </row>
    <row r="39" spans="2:12" ht="12.75" hidden="1" customHeight="1">
      <c r="B39" s="147" t="s">
        <v>8</v>
      </c>
      <c r="C39" s="176" t="s">
        <v>33</v>
      </c>
      <c r="D39" s="243"/>
      <c r="E39" s="243"/>
      <c r="F39" s="243"/>
      <c r="G39" s="243"/>
      <c r="H39" s="243"/>
      <c r="I39" s="341"/>
      <c r="J39" s="10" t="s">
        <v>14</v>
      </c>
    </row>
    <row r="40" spans="2:12" ht="12.75">
      <c r="B40" s="147" t="s">
        <v>8</v>
      </c>
      <c r="C40" s="176" t="s">
        <v>244</v>
      </c>
      <c r="D40" s="244"/>
      <c r="E40" s="244"/>
      <c r="F40" s="244"/>
      <c r="G40" s="244"/>
      <c r="H40" s="244"/>
      <c r="I40" s="242"/>
      <c r="J40" s="8">
        <f>ROUND(I29*15*I27,2)</f>
        <v>0</v>
      </c>
    </row>
    <row r="41" spans="2:12" ht="15">
      <c r="B41" s="147" t="s">
        <v>32</v>
      </c>
      <c r="C41" s="176" t="s">
        <v>190</v>
      </c>
      <c r="D41" s="245"/>
      <c r="E41" s="245"/>
      <c r="F41" s="245"/>
      <c r="G41" s="245"/>
      <c r="H41" s="245"/>
      <c r="I41" s="246"/>
      <c r="J41" s="8">
        <v>0</v>
      </c>
      <c r="K41" s="148"/>
    </row>
    <row r="42" spans="2:12" ht="25.5" customHeight="1">
      <c r="B42" s="147" t="s">
        <v>34</v>
      </c>
      <c r="C42" s="176" t="s">
        <v>177</v>
      </c>
      <c r="D42" s="244"/>
      <c r="E42" s="244"/>
      <c r="F42" s="244"/>
      <c r="G42" s="244"/>
      <c r="H42" s="244"/>
      <c r="I42" s="242"/>
      <c r="J42" s="8">
        <f>20%*(SUM(J37:J41))</f>
        <v>0</v>
      </c>
    </row>
    <row r="43" spans="2:12" ht="46.5" customHeight="1">
      <c r="B43" s="147" t="s">
        <v>35</v>
      </c>
      <c r="C43" s="176" t="s">
        <v>245</v>
      </c>
      <c r="D43" s="243"/>
      <c r="E43" s="243"/>
      <c r="F43" s="243"/>
      <c r="G43" s="243"/>
      <c r="H43" s="243"/>
      <c r="I43" s="341"/>
      <c r="J43" s="8">
        <f>ROUND(I26*12*0.92,2)</f>
        <v>0</v>
      </c>
    </row>
    <row r="44" spans="2:12" ht="27" hidden="1" customHeight="1">
      <c r="B44" s="147" t="s">
        <v>36</v>
      </c>
      <c r="C44" s="267" t="s">
        <v>187</v>
      </c>
      <c r="D44" s="268"/>
      <c r="E44" s="268"/>
      <c r="F44" s="268"/>
      <c r="G44" s="268"/>
      <c r="H44" s="269"/>
      <c r="I44" s="11">
        <v>0</v>
      </c>
      <c r="J44" s="8">
        <f>ROUND(I44*SUM(J35:J43),2)</f>
        <v>0</v>
      </c>
    </row>
    <row r="45" spans="2:12" ht="12.75" customHeight="1">
      <c r="B45" s="147" t="s">
        <v>37</v>
      </c>
      <c r="C45" s="176" t="s">
        <v>38</v>
      </c>
      <c r="D45" s="244"/>
      <c r="E45" s="244"/>
      <c r="F45" s="244"/>
      <c r="G45" s="244"/>
      <c r="H45" s="244"/>
      <c r="I45" s="242"/>
      <c r="J45" s="10" t="s">
        <v>14</v>
      </c>
    </row>
    <row r="46" spans="2:12" ht="15" customHeight="1">
      <c r="B46" s="270" t="s">
        <v>39</v>
      </c>
      <c r="C46" s="271"/>
      <c r="D46" s="271"/>
      <c r="E46" s="271"/>
      <c r="F46" s="271"/>
      <c r="G46" s="271"/>
      <c r="H46" s="271"/>
      <c r="I46" s="272"/>
      <c r="J46" s="12">
        <f>SUM(J35:J45)</f>
        <v>0</v>
      </c>
    </row>
    <row r="47" spans="2:12" ht="21.75" customHeight="1">
      <c r="B47" s="516" t="s">
        <v>40</v>
      </c>
      <c r="C47" s="516"/>
      <c r="D47" s="516"/>
      <c r="E47" s="516"/>
      <c r="F47" s="516"/>
      <c r="G47" s="516"/>
      <c r="H47" s="516"/>
      <c r="I47" s="516"/>
      <c r="J47" s="516"/>
    </row>
    <row r="48" spans="2:12" ht="15">
      <c r="B48" s="13">
        <v>2</v>
      </c>
      <c r="C48" s="502" t="s">
        <v>41</v>
      </c>
      <c r="D48" s="503"/>
      <c r="E48" s="503"/>
      <c r="F48" s="503"/>
      <c r="G48" s="503"/>
      <c r="H48" s="503"/>
      <c r="I48" s="504"/>
      <c r="J48" s="14" t="s">
        <v>42</v>
      </c>
    </row>
    <row r="49" spans="2:11" ht="12.75">
      <c r="B49" s="15" t="s">
        <v>3</v>
      </c>
      <c r="C49" s="286" t="s">
        <v>178</v>
      </c>
      <c r="D49" s="286"/>
      <c r="E49" s="286"/>
      <c r="F49" s="286"/>
      <c r="G49" s="286"/>
      <c r="H49" s="286"/>
      <c r="I49" s="286"/>
      <c r="J49" s="16">
        <f>IF(ROUND((I50*15*2*I51)-(J35*0.06),2)&lt;0,0,ROUND((I50*15*2*I51)-(J35*0.06),2))</f>
        <v>0</v>
      </c>
    </row>
    <row r="50" spans="2:11" ht="25.5" customHeight="1">
      <c r="B50" s="15"/>
      <c r="C50" s="176" t="s">
        <v>43</v>
      </c>
      <c r="D50" s="177"/>
      <c r="E50" s="177"/>
      <c r="F50" s="177"/>
      <c r="G50" s="177"/>
      <c r="H50" s="177"/>
      <c r="I50" s="131">
        <f>Dia.Reitoria!I48</f>
        <v>0</v>
      </c>
      <c r="J50" s="129"/>
    </row>
    <row r="51" spans="2:11" ht="12.75" customHeight="1">
      <c r="B51" s="15"/>
      <c r="C51" s="184" t="s">
        <v>44</v>
      </c>
      <c r="D51" s="184"/>
      <c r="E51" s="184"/>
      <c r="F51" s="184"/>
      <c r="G51" s="184"/>
      <c r="H51" s="184"/>
      <c r="I51" s="145">
        <v>2</v>
      </c>
      <c r="J51" s="129"/>
      <c r="K51" s="85"/>
    </row>
    <row r="52" spans="2:11" ht="29.25" customHeight="1">
      <c r="B52" s="15" t="s">
        <v>5</v>
      </c>
      <c r="C52" s="176" t="s">
        <v>212</v>
      </c>
      <c r="D52" s="177"/>
      <c r="E52" s="177"/>
      <c r="F52" s="177"/>
      <c r="G52" s="177"/>
      <c r="H52" s="177"/>
      <c r="I52" s="263"/>
      <c r="J52" s="81">
        <f>ROUND(15*2*I53*(1-0.175),2)</f>
        <v>0</v>
      </c>
      <c r="K52" s="85"/>
    </row>
    <row r="53" spans="2:11" ht="15.75" customHeight="1">
      <c r="B53" s="15"/>
      <c r="C53" s="176" t="s">
        <v>211</v>
      </c>
      <c r="D53" s="177"/>
      <c r="E53" s="177"/>
      <c r="F53" s="177"/>
      <c r="G53" s="177"/>
      <c r="H53" s="177"/>
      <c r="I53" s="131">
        <f>Dia.Reitoria!I51</f>
        <v>0</v>
      </c>
      <c r="J53" s="129" t="s">
        <v>14</v>
      </c>
      <c r="K53" s="148"/>
    </row>
    <row r="54" spans="2:11" ht="12.75" hidden="1">
      <c r="B54" s="15" t="s">
        <v>6</v>
      </c>
      <c r="C54" s="286" t="s">
        <v>45</v>
      </c>
      <c r="D54" s="286"/>
      <c r="E54" s="286"/>
      <c r="F54" s="286"/>
      <c r="G54" s="286"/>
      <c r="H54" s="286"/>
      <c r="I54" s="286"/>
      <c r="J54" s="16">
        <v>0</v>
      </c>
      <c r="K54" s="85"/>
    </row>
    <row r="55" spans="2:11" ht="12.75" hidden="1">
      <c r="B55" s="15" t="s">
        <v>8</v>
      </c>
      <c r="C55" s="530" t="s">
        <v>46</v>
      </c>
      <c r="D55" s="530"/>
      <c r="E55" s="530"/>
      <c r="F55" s="530"/>
      <c r="G55" s="530"/>
      <c r="H55" s="530"/>
      <c r="I55" s="530"/>
      <c r="J55" s="17">
        <v>0</v>
      </c>
      <c r="K55" s="85"/>
    </row>
    <row r="56" spans="2:11" ht="33" hidden="1" customHeight="1">
      <c r="B56" s="15" t="s">
        <v>32</v>
      </c>
      <c r="C56" s="176" t="s">
        <v>191</v>
      </c>
      <c r="D56" s="182"/>
      <c r="E56" s="182"/>
      <c r="F56" s="182"/>
      <c r="G56" s="182"/>
      <c r="H56" s="182"/>
      <c r="I56" s="183"/>
      <c r="J56" s="21">
        <v>0</v>
      </c>
      <c r="K56" s="148"/>
    </row>
    <row r="57" spans="2:11" ht="15" customHeight="1">
      <c r="B57" s="15" t="s">
        <v>34</v>
      </c>
      <c r="C57" s="286" t="s">
        <v>214</v>
      </c>
      <c r="D57" s="287"/>
      <c r="E57" s="287"/>
      <c r="F57" s="287"/>
      <c r="G57" s="287"/>
      <c r="H57" s="287"/>
      <c r="I57" s="288"/>
      <c r="J57" s="21">
        <f>Dia.Reitoria!J55</f>
        <v>0</v>
      </c>
      <c r="K57" s="148"/>
    </row>
    <row r="58" spans="2:11" ht="12.75">
      <c r="B58" s="15" t="s">
        <v>35</v>
      </c>
      <c r="C58" s="530" t="s">
        <v>47</v>
      </c>
      <c r="D58" s="530"/>
      <c r="E58" s="530"/>
      <c r="F58" s="530"/>
      <c r="G58" s="530"/>
      <c r="H58" s="530"/>
      <c r="I58" s="530"/>
      <c r="J58" s="17">
        <v>0</v>
      </c>
    </row>
    <row r="59" spans="2:11" ht="12.75">
      <c r="B59" s="18"/>
      <c r="C59" s="531" t="s">
        <v>48</v>
      </c>
      <c r="D59" s="531"/>
      <c r="E59" s="531"/>
      <c r="F59" s="531"/>
      <c r="G59" s="531"/>
      <c r="H59" s="531"/>
      <c r="I59" s="531"/>
      <c r="J59" s="19">
        <f>SUM(J49:J58)</f>
        <v>0</v>
      </c>
    </row>
    <row r="60" spans="2:11" ht="12.75" hidden="1">
      <c r="B60" s="526"/>
      <c r="C60" s="526"/>
      <c r="D60" s="526"/>
      <c r="E60" s="526"/>
      <c r="F60" s="526"/>
      <c r="G60" s="526"/>
      <c r="H60" s="526"/>
      <c r="I60" s="526"/>
      <c r="J60" s="526"/>
    </row>
    <row r="61" spans="2:11" ht="17.25" hidden="1" customHeight="1">
      <c r="B61" s="326" t="s">
        <v>49</v>
      </c>
      <c r="C61" s="326"/>
      <c r="D61" s="326"/>
      <c r="E61" s="326"/>
      <c r="F61" s="326"/>
      <c r="G61" s="326"/>
      <c r="H61" s="326"/>
      <c r="I61" s="326"/>
      <c r="J61" s="326"/>
    </row>
    <row r="62" spans="2:11" ht="7.5" customHeight="1">
      <c r="B62" s="525"/>
      <c r="C62" s="525"/>
      <c r="D62" s="525"/>
      <c r="E62" s="525"/>
      <c r="F62" s="525"/>
      <c r="G62" s="525"/>
      <c r="H62" s="525"/>
      <c r="I62" s="525"/>
      <c r="J62" s="525"/>
    </row>
    <row r="63" spans="2:11" ht="22.5" customHeight="1">
      <c r="B63" s="529" t="s">
        <v>50</v>
      </c>
      <c r="C63" s="529"/>
      <c r="D63" s="529"/>
      <c r="E63" s="529"/>
      <c r="F63" s="529"/>
      <c r="G63" s="529"/>
      <c r="H63" s="529"/>
      <c r="I63" s="529"/>
      <c r="J63" s="529"/>
    </row>
    <row r="64" spans="2:11" ht="15">
      <c r="B64" s="13">
        <v>3</v>
      </c>
      <c r="C64" s="502" t="s">
        <v>51</v>
      </c>
      <c r="D64" s="503"/>
      <c r="E64" s="503"/>
      <c r="F64" s="503"/>
      <c r="G64" s="503"/>
      <c r="H64" s="503"/>
      <c r="I64" s="504"/>
      <c r="J64" s="13" t="s">
        <v>42</v>
      </c>
    </row>
    <row r="65" spans="2:10" ht="38.25" customHeight="1">
      <c r="B65" s="20" t="s">
        <v>3</v>
      </c>
      <c r="C65" s="176" t="s">
        <v>228</v>
      </c>
      <c r="D65" s="177"/>
      <c r="E65" s="177"/>
      <c r="F65" s="177"/>
      <c r="G65" s="177"/>
      <c r="H65" s="177"/>
      <c r="I65" s="242"/>
      <c r="J65" s="21">
        <f>Dia.Reitoria!J63</f>
        <v>0</v>
      </c>
    </row>
    <row r="66" spans="2:10" ht="49.5" customHeight="1">
      <c r="B66" s="20" t="s">
        <v>5</v>
      </c>
      <c r="C66" s="176" t="s">
        <v>251</v>
      </c>
      <c r="D66" s="177"/>
      <c r="E66" s="177"/>
      <c r="F66" s="177"/>
      <c r="G66" s="177"/>
      <c r="H66" s="177"/>
      <c r="I66" s="178"/>
      <c r="J66" s="22">
        <f>Plan.Auxiliar!I29/12/2</f>
        <v>0</v>
      </c>
    </row>
    <row r="67" spans="2:10" ht="50.25" customHeight="1">
      <c r="B67" s="20" t="s">
        <v>6</v>
      </c>
      <c r="C67" s="176" t="s">
        <v>235</v>
      </c>
      <c r="D67" s="177"/>
      <c r="E67" s="177"/>
      <c r="F67" s="177"/>
      <c r="G67" s="177"/>
      <c r="H67" s="177"/>
      <c r="I67" s="178"/>
      <c r="J67" s="22">
        <f>Dia.Reitoria!J65</f>
        <v>0</v>
      </c>
    </row>
    <row r="68" spans="2:10" ht="12.75">
      <c r="B68" s="505" t="s">
        <v>52</v>
      </c>
      <c r="C68" s="505"/>
      <c r="D68" s="505"/>
      <c r="E68" s="505"/>
      <c r="F68" s="505"/>
      <c r="G68" s="505"/>
      <c r="H68" s="505"/>
      <c r="I68" s="505"/>
      <c r="J68" s="23">
        <f>SUM(J65:J67)</f>
        <v>0</v>
      </c>
    </row>
    <row r="69" spans="2:10" ht="18" hidden="1">
      <c r="B69" s="527"/>
      <c r="C69" s="527"/>
      <c r="D69" s="527"/>
      <c r="E69" s="527"/>
      <c r="F69" s="527"/>
      <c r="G69" s="527"/>
      <c r="H69" s="527"/>
      <c r="I69" s="527"/>
      <c r="J69" s="527"/>
    </row>
    <row r="70" spans="2:10" ht="12.75" hidden="1">
      <c r="B70" s="253" t="s">
        <v>192</v>
      </c>
      <c r="C70" s="254"/>
      <c r="D70" s="254"/>
      <c r="E70" s="254"/>
      <c r="F70" s="254"/>
      <c r="G70" s="254"/>
      <c r="H70" s="254"/>
      <c r="I70" s="254"/>
      <c r="J70" s="255"/>
    </row>
    <row r="71" spans="2:10" ht="8.25" customHeight="1">
      <c r="B71" s="24"/>
      <c r="C71" s="25"/>
      <c r="D71" s="25"/>
      <c r="E71" s="25"/>
      <c r="F71" s="25"/>
      <c r="G71" s="25"/>
      <c r="H71" s="25"/>
      <c r="I71" s="25"/>
      <c r="J71" s="26"/>
    </row>
    <row r="72" spans="2:10" ht="12.75">
      <c r="B72" s="528" t="s">
        <v>53</v>
      </c>
      <c r="C72" s="528"/>
      <c r="D72" s="528"/>
      <c r="E72" s="528"/>
      <c r="F72" s="528"/>
      <c r="G72" s="528"/>
      <c r="H72" s="528"/>
      <c r="I72" s="528"/>
      <c r="J72" s="528"/>
    </row>
    <row r="73" spans="2:10" ht="24.75" customHeight="1">
      <c r="B73" s="27" t="s">
        <v>54</v>
      </c>
      <c r="C73" s="502" t="s">
        <v>55</v>
      </c>
      <c r="D73" s="503"/>
      <c r="E73" s="503"/>
      <c r="F73" s="503"/>
      <c r="G73" s="503"/>
      <c r="H73" s="504"/>
      <c r="I73" s="28" t="s">
        <v>29</v>
      </c>
      <c r="J73" s="14" t="s">
        <v>42</v>
      </c>
    </row>
    <row r="74" spans="2:10" ht="15" customHeight="1">
      <c r="B74" s="29" t="s">
        <v>3</v>
      </c>
      <c r="C74" s="326" t="s">
        <v>56</v>
      </c>
      <c r="D74" s="326"/>
      <c r="E74" s="326"/>
      <c r="F74" s="326"/>
      <c r="G74" s="326"/>
      <c r="H74" s="326"/>
      <c r="I74" s="30">
        <v>0.2</v>
      </c>
      <c r="J74" s="31">
        <f>ROUND($J$46*I74,2)</f>
        <v>0</v>
      </c>
    </row>
    <row r="75" spans="2:10" ht="15" customHeight="1">
      <c r="B75" s="29" t="s">
        <v>5</v>
      </c>
      <c r="C75" s="326" t="s">
        <v>57</v>
      </c>
      <c r="D75" s="326"/>
      <c r="E75" s="326"/>
      <c r="F75" s="326"/>
      <c r="G75" s="326"/>
      <c r="H75" s="326"/>
      <c r="I75" s="30">
        <v>1.4999999999999999E-2</v>
      </c>
      <c r="J75" s="31">
        <f t="shared" ref="J75:J81" si="0">ROUND($J$46*I75,2)</f>
        <v>0</v>
      </c>
    </row>
    <row r="76" spans="2:10" ht="15" customHeight="1">
      <c r="B76" s="29" t="s">
        <v>6</v>
      </c>
      <c r="C76" s="326" t="s">
        <v>58</v>
      </c>
      <c r="D76" s="326"/>
      <c r="E76" s="326"/>
      <c r="F76" s="326"/>
      <c r="G76" s="326"/>
      <c r="H76" s="326"/>
      <c r="I76" s="30">
        <v>0.01</v>
      </c>
      <c r="J76" s="31">
        <f t="shared" si="0"/>
        <v>0</v>
      </c>
    </row>
    <row r="77" spans="2:10" ht="15" customHeight="1">
      <c r="B77" s="29" t="s">
        <v>8</v>
      </c>
      <c r="C77" s="326" t="s">
        <v>59</v>
      </c>
      <c r="D77" s="326"/>
      <c r="E77" s="326"/>
      <c r="F77" s="326"/>
      <c r="G77" s="326"/>
      <c r="H77" s="326"/>
      <c r="I77" s="30">
        <v>2E-3</v>
      </c>
      <c r="J77" s="31">
        <f t="shared" si="0"/>
        <v>0</v>
      </c>
    </row>
    <row r="78" spans="2:10" ht="15" customHeight="1">
      <c r="B78" s="29" t="s">
        <v>32</v>
      </c>
      <c r="C78" s="515" t="s">
        <v>60</v>
      </c>
      <c r="D78" s="515"/>
      <c r="E78" s="515"/>
      <c r="F78" s="515"/>
      <c r="G78" s="515"/>
      <c r="H78" s="515"/>
      <c r="I78" s="32">
        <v>2.5000000000000001E-2</v>
      </c>
      <c r="J78" s="31">
        <f t="shared" si="0"/>
        <v>0</v>
      </c>
    </row>
    <row r="79" spans="2:10" ht="15" customHeight="1">
      <c r="B79" s="29" t="s">
        <v>34</v>
      </c>
      <c r="C79" s="515" t="s">
        <v>61</v>
      </c>
      <c r="D79" s="515"/>
      <c r="E79" s="515"/>
      <c r="F79" s="515"/>
      <c r="G79" s="515"/>
      <c r="H79" s="515"/>
      <c r="I79" s="32">
        <v>0.08</v>
      </c>
      <c r="J79" s="31">
        <f t="shared" si="0"/>
        <v>0</v>
      </c>
    </row>
    <row r="80" spans="2:10" ht="69.75" customHeight="1">
      <c r="B80" s="29" t="s">
        <v>35</v>
      </c>
      <c r="C80" s="486" t="s">
        <v>62</v>
      </c>
      <c r="D80" s="486"/>
      <c r="E80" s="33" t="s">
        <v>63</v>
      </c>
      <c r="F80" s="34">
        <v>0.03</v>
      </c>
      <c r="G80" s="33" t="s">
        <v>64</v>
      </c>
      <c r="H80" s="35">
        <v>1</v>
      </c>
      <c r="I80" s="36">
        <f>ROUND((F80*H80),6)</f>
        <v>0.03</v>
      </c>
      <c r="J80" s="31">
        <f t="shared" si="0"/>
        <v>0</v>
      </c>
    </row>
    <row r="81" spans="2:10" ht="12.75">
      <c r="B81" s="29" t="s">
        <v>36</v>
      </c>
      <c r="C81" s="515" t="s">
        <v>65</v>
      </c>
      <c r="D81" s="515"/>
      <c r="E81" s="515"/>
      <c r="F81" s="515"/>
      <c r="G81" s="515"/>
      <c r="H81" s="515"/>
      <c r="I81" s="32">
        <v>6.0000000000000001E-3</v>
      </c>
      <c r="J81" s="31">
        <f t="shared" si="0"/>
        <v>0</v>
      </c>
    </row>
    <row r="82" spans="2:10" ht="12.75">
      <c r="B82" s="505" t="s">
        <v>66</v>
      </c>
      <c r="C82" s="505"/>
      <c r="D82" s="505"/>
      <c r="E82" s="505"/>
      <c r="F82" s="505"/>
      <c r="G82" s="505"/>
      <c r="H82" s="505"/>
      <c r="I82" s="37">
        <f>SUM(I74:I81)</f>
        <v>0.3680000000000001</v>
      </c>
      <c r="J82" s="19">
        <f>SUM(J74:J81)</f>
        <v>0</v>
      </c>
    </row>
    <row r="83" spans="2:10" ht="15" hidden="1">
      <c r="B83" s="38"/>
      <c r="C83" s="39"/>
      <c r="D83" s="39"/>
      <c r="E83" s="39"/>
      <c r="F83" s="39"/>
      <c r="G83" s="39"/>
      <c r="H83" s="39"/>
      <c r="I83" s="40"/>
      <c r="J83" s="41"/>
    </row>
    <row r="84" spans="2:10" ht="42.75" hidden="1" customHeight="1">
      <c r="B84" s="499" t="s">
        <v>67</v>
      </c>
      <c r="C84" s="499"/>
      <c r="D84" s="499"/>
      <c r="E84" s="499"/>
      <c r="F84" s="499"/>
      <c r="G84" s="499"/>
      <c r="H84" s="499"/>
      <c r="I84" s="499"/>
      <c r="J84" s="499"/>
    </row>
    <row r="85" spans="2:10" ht="8.25" customHeight="1">
      <c r="B85" s="526"/>
      <c r="C85" s="526"/>
      <c r="D85" s="526"/>
      <c r="E85" s="526"/>
      <c r="F85" s="526"/>
      <c r="G85" s="526"/>
      <c r="H85" s="526"/>
      <c r="I85" s="526"/>
      <c r="J85" s="526"/>
    </row>
    <row r="86" spans="2:10" ht="15">
      <c r="B86" s="522" t="s">
        <v>68</v>
      </c>
      <c r="C86" s="522"/>
      <c r="D86" s="522"/>
      <c r="E86" s="522"/>
      <c r="F86" s="522"/>
      <c r="G86" s="522"/>
      <c r="H86" s="522"/>
      <c r="I86" s="522"/>
      <c r="J86" s="522"/>
    </row>
    <row r="87" spans="2:10" ht="18.75" customHeight="1">
      <c r="B87" s="13" t="s">
        <v>69</v>
      </c>
      <c r="C87" s="502" t="s">
        <v>70</v>
      </c>
      <c r="D87" s="503"/>
      <c r="E87" s="503"/>
      <c r="F87" s="503"/>
      <c r="G87" s="503"/>
      <c r="H87" s="503"/>
      <c r="I87" s="504"/>
      <c r="J87" s="13" t="s">
        <v>42</v>
      </c>
    </row>
    <row r="88" spans="2:10" ht="40.5" customHeight="1">
      <c r="B88" s="15" t="s">
        <v>3</v>
      </c>
      <c r="C88" s="326" t="s">
        <v>179</v>
      </c>
      <c r="D88" s="326"/>
      <c r="E88" s="326"/>
      <c r="F88" s="326"/>
      <c r="G88" s="326"/>
      <c r="H88" s="326"/>
      <c r="I88" s="326"/>
      <c r="J88" s="31">
        <f>ROUND($J$46*8.33%,2)</f>
        <v>0</v>
      </c>
    </row>
    <row r="89" spans="2:10" ht="12.75">
      <c r="B89" s="505" t="s">
        <v>71</v>
      </c>
      <c r="C89" s="505"/>
      <c r="D89" s="505"/>
      <c r="E89" s="505"/>
      <c r="F89" s="505"/>
      <c r="G89" s="505"/>
      <c r="H89" s="505"/>
      <c r="I89" s="505"/>
      <c r="J89" s="42">
        <f>SUM(J88:J88)</f>
        <v>0</v>
      </c>
    </row>
    <row r="90" spans="2:10" ht="12.75">
      <c r="B90" s="15" t="s">
        <v>6</v>
      </c>
      <c r="C90" s="524" t="s">
        <v>72</v>
      </c>
      <c r="D90" s="524"/>
      <c r="E90" s="524"/>
      <c r="F90" s="524"/>
      <c r="G90" s="524"/>
      <c r="H90" s="524"/>
      <c r="I90" s="524"/>
      <c r="J90" s="43">
        <f>ROUND(I82*J89,2)</f>
        <v>0</v>
      </c>
    </row>
    <row r="91" spans="2:10" ht="12.75">
      <c r="B91" s="505" t="s">
        <v>66</v>
      </c>
      <c r="C91" s="505"/>
      <c r="D91" s="505"/>
      <c r="E91" s="505"/>
      <c r="F91" s="505"/>
      <c r="G91" s="505"/>
      <c r="H91" s="505"/>
      <c r="I91" s="505"/>
      <c r="J91" s="19">
        <f>SUM(J89:J90)</f>
        <v>0</v>
      </c>
    </row>
    <row r="92" spans="2:10" ht="12.75">
      <c r="B92" s="525"/>
      <c r="C92" s="525"/>
      <c r="D92" s="525"/>
      <c r="E92" s="525"/>
      <c r="F92" s="525"/>
      <c r="G92" s="525"/>
      <c r="H92" s="525"/>
      <c r="I92" s="525"/>
      <c r="J92" s="525"/>
    </row>
    <row r="93" spans="2:10" ht="15">
      <c r="B93" s="522" t="s">
        <v>73</v>
      </c>
      <c r="C93" s="522"/>
      <c r="D93" s="522"/>
      <c r="E93" s="522"/>
      <c r="F93" s="522"/>
      <c r="G93" s="522"/>
      <c r="H93" s="522"/>
      <c r="I93" s="522"/>
      <c r="J93" s="522"/>
    </row>
    <row r="94" spans="2:10" ht="15">
      <c r="B94" s="13" t="s">
        <v>74</v>
      </c>
      <c r="C94" s="517" t="s">
        <v>75</v>
      </c>
      <c r="D94" s="518"/>
      <c r="E94" s="518"/>
      <c r="F94" s="518"/>
      <c r="G94" s="518"/>
      <c r="H94" s="518"/>
      <c r="I94" s="519"/>
      <c r="J94" s="13" t="s">
        <v>42</v>
      </c>
    </row>
    <row r="95" spans="2:10" ht="12.75">
      <c r="B95" s="15" t="s">
        <v>3</v>
      </c>
      <c r="C95" s="515" t="s">
        <v>181</v>
      </c>
      <c r="D95" s="515"/>
      <c r="E95" s="515"/>
      <c r="F95" s="515"/>
      <c r="G95" s="515"/>
      <c r="H95" s="515"/>
      <c r="I95" s="515"/>
      <c r="J95" s="31">
        <f>ROUND((1+1/3)/12*4/12*0.02*($J$46),2)</f>
        <v>0</v>
      </c>
    </row>
    <row r="96" spans="2:10" ht="12.75">
      <c r="B96" s="15" t="s">
        <v>5</v>
      </c>
      <c r="C96" s="515" t="s">
        <v>76</v>
      </c>
      <c r="D96" s="515"/>
      <c r="E96" s="515"/>
      <c r="F96" s="515"/>
      <c r="G96" s="515"/>
      <c r="H96" s="515"/>
      <c r="I96" s="515"/>
      <c r="J96" s="31">
        <f>ROUND(I82*J95,2)</f>
        <v>0</v>
      </c>
    </row>
    <row r="97" spans="2:10" ht="12.75">
      <c r="B97" s="505" t="s">
        <v>66</v>
      </c>
      <c r="C97" s="505"/>
      <c r="D97" s="505"/>
      <c r="E97" s="505"/>
      <c r="F97" s="505"/>
      <c r="G97" s="505"/>
      <c r="H97" s="505"/>
      <c r="I97" s="505"/>
      <c r="J97" s="19">
        <f>SUM(J95:J96)</f>
        <v>0</v>
      </c>
    </row>
    <row r="98" spans="2:10" ht="15">
      <c r="B98" s="520" t="s">
        <v>77</v>
      </c>
      <c r="C98" s="520"/>
      <c r="D98" s="520"/>
      <c r="E98" s="520"/>
      <c r="F98" s="520"/>
      <c r="G98" s="520"/>
      <c r="H98" s="520"/>
      <c r="I98" s="520"/>
      <c r="J98" s="520"/>
    </row>
    <row r="99" spans="2:10" ht="15">
      <c r="B99" s="13" t="s">
        <v>78</v>
      </c>
      <c r="C99" s="517" t="s">
        <v>79</v>
      </c>
      <c r="D99" s="518"/>
      <c r="E99" s="518"/>
      <c r="F99" s="518"/>
      <c r="G99" s="518"/>
      <c r="H99" s="518"/>
      <c r="I99" s="519"/>
      <c r="J99" s="13" t="s">
        <v>42</v>
      </c>
    </row>
    <row r="100" spans="2:10" ht="48.75" customHeight="1">
      <c r="B100" s="15" t="s">
        <v>3</v>
      </c>
      <c r="C100" s="322" t="s">
        <v>236</v>
      </c>
      <c r="D100" s="323"/>
      <c r="E100" s="323"/>
      <c r="F100" s="323"/>
      <c r="G100" s="323"/>
      <c r="H100" s="323"/>
      <c r="I100" s="324"/>
      <c r="J100" s="44">
        <f>ROUND((($J$46/12)+($J$88/12)+($J$110/12))*(30/30)*5%,2)</f>
        <v>0</v>
      </c>
    </row>
    <row r="101" spans="2:10" ht="12.75">
      <c r="B101" s="15" t="s">
        <v>5</v>
      </c>
      <c r="C101" s="523" t="s">
        <v>80</v>
      </c>
      <c r="D101" s="523"/>
      <c r="E101" s="523"/>
      <c r="F101" s="523"/>
      <c r="G101" s="523"/>
      <c r="H101" s="523"/>
      <c r="I101" s="523"/>
      <c r="J101" s="31">
        <f>ROUND($I$79*J100,2)</f>
        <v>0</v>
      </c>
    </row>
    <row r="102" spans="2:10" ht="38.25" customHeight="1">
      <c r="B102" s="15" t="s">
        <v>6</v>
      </c>
      <c r="C102" s="326" t="s">
        <v>237</v>
      </c>
      <c r="D102" s="326"/>
      <c r="E102" s="326"/>
      <c r="F102" s="326"/>
      <c r="G102" s="326"/>
      <c r="H102" s="326"/>
      <c r="I102" s="326"/>
      <c r="J102" s="31">
        <f>ROUND(0.24%*J46,2)</f>
        <v>0</v>
      </c>
    </row>
    <row r="103" spans="2:10" ht="28.5" customHeight="1">
      <c r="B103" s="15" t="s">
        <v>8</v>
      </c>
      <c r="C103" s="212" t="s">
        <v>238</v>
      </c>
      <c r="D103" s="325"/>
      <c r="E103" s="325"/>
      <c r="F103" s="325"/>
      <c r="G103" s="325"/>
      <c r="H103" s="325"/>
      <c r="I103" s="325"/>
      <c r="J103" s="31">
        <f>ROUND(((7/30)/$I$11)*$J$46*0.9,2)</f>
        <v>0</v>
      </c>
    </row>
    <row r="104" spans="2:10" ht="12.75">
      <c r="B104" s="15" t="s">
        <v>32</v>
      </c>
      <c r="C104" s="523" t="s">
        <v>81</v>
      </c>
      <c r="D104" s="523"/>
      <c r="E104" s="523"/>
      <c r="F104" s="523"/>
      <c r="G104" s="523"/>
      <c r="H104" s="523"/>
      <c r="I104" s="523"/>
      <c r="J104" s="31">
        <f>ROUND($I$82*J103,2)</f>
        <v>0</v>
      </c>
    </row>
    <row r="105" spans="2:10" ht="39" customHeight="1">
      <c r="B105" s="15" t="s">
        <v>34</v>
      </c>
      <c r="C105" s="326" t="s">
        <v>182</v>
      </c>
      <c r="D105" s="326"/>
      <c r="E105" s="326"/>
      <c r="F105" s="326"/>
      <c r="G105" s="326"/>
      <c r="H105" s="326"/>
      <c r="I105" s="326"/>
      <c r="J105" s="31">
        <f>ROUND(4.76%*J46,2)</f>
        <v>0</v>
      </c>
    </row>
    <row r="106" spans="2:10" ht="12.75">
      <c r="B106" s="505" t="s">
        <v>66</v>
      </c>
      <c r="C106" s="505"/>
      <c r="D106" s="505"/>
      <c r="E106" s="505"/>
      <c r="F106" s="505"/>
      <c r="G106" s="505"/>
      <c r="H106" s="505"/>
      <c r="I106" s="505"/>
      <c r="J106" s="19">
        <f>SUM(J100:J105)</f>
        <v>0</v>
      </c>
    </row>
    <row r="107" spans="2:10" ht="15">
      <c r="B107" s="522" t="s">
        <v>82</v>
      </c>
      <c r="C107" s="522"/>
      <c r="D107" s="522"/>
      <c r="E107" s="522"/>
      <c r="F107" s="522"/>
      <c r="G107" s="522"/>
      <c r="H107" s="522"/>
      <c r="I107" s="522"/>
      <c r="J107" s="522"/>
    </row>
    <row r="108" spans="2:10" ht="27.75" customHeight="1">
      <c r="B108" s="167"/>
      <c r="C108" s="334" t="s">
        <v>168</v>
      </c>
      <c r="D108" s="335"/>
      <c r="E108" s="335"/>
      <c r="F108" s="335"/>
      <c r="G108" s="335"/>
      <c r="H108" s="335"/>
      <c r="I108" s="336"/>
      <c r="J108" s="168">
        <f>ROUND(J46+J88+(J46/3/12),2)</f>
        <v>0</v>
      </c>
    </row>
    <row r="109" spans="2:10" ht="15">
      <c r="B109" s="45" t="s">
        <v>83</v>
      </c>
      <c r="C109" s="517" t="s">
        <v>84</v>
      </c>
      <c r="D109" s="518"/>
      <c r="E109" s="518"/>
      <c r="F109" s="518"/>
      <c r="G109" s="518"/>
      <c r="H109" s="518"/>
      <c r="I109" s="519"/>
      <c r="J109" s="45" t="s">
        <v>42</v>
      </c>
    </row>
    <row r="110" spans="2:10" ht="39" customHeight="1">
      <c r="B110" s="46" t="s">
        <v>3</v>
      </c>
      <c r="C110" s="212" t="s">
        <v>239</v>
      </c>
      <c r="D110" s="325"/>
      <c r="E110" s="325"/>
      <c r="F110" s="325"/>
      <c r="G110" s="325"/>
      <c r="H110" s="325"/>
      <c r="I110" s="325"/>
      <c r="J110" s="31">
        <f>ROUND($J$46*12.1%,2)</f>
        <v>0</v>
      </c>
    </row>
    <row r="111" spans="2:10" ht="12.75" customHeight="1">
      <c r="B111" s="46" t="s">
        <v>5</v>
      </c>
      <c r="C111" s="212" t="s">
        <v>169</v>
      </c>
      <c r="D111" s="325"/>
      <c r="E111" s="325"/>
      <c r="F111" s="325"/>
      <c r="G111" s="325"/>
      <c r="H111" s="325"/>
      <c r="I111" s="325"/>
      <c r="J111" s="44">
        <f>ROUND(($J$108/30*5/12),2)</f>
        <v>0</v>
      </c>
    </row>
    <row r="112" spans="2:10" ht="12.75" customHeight="1">
      <c r="B112" s="46" t="s">
        <v>6</v>
      </c>
      <c r="C112" s="212" t="s">
        <v>172</v>
      </c>
      <c r="D112" s="325"/>
      <c r="E112" s="325"/>
      <c r="F112" s="325"/>
      <c r="G112" s="325"/>
      <c r="H112" s="325"/>
      <c r="I112" s="325"/>
      <c r="J112" s="44">
        <f>ROUND(($J$108/30*5/12)*1.5%,2)</f>
        <v>0</v>
      </c>
    </row>
    <row r="113" spans="2:10" ht="12.75" customHeight="1">
      <c r="B113" s="46" t="s">
        <v>8</v>
      </c>
      <c r="C113" s="212" t="s">
        <v>170</v>
      </c>
      <c r="D113" s="325"/>
      <c r="E113" s="325"/>
      <c r="F113" s="325"/>
      <c r="G113" s="325"/>
      <c r="H113" s="325"/>
      <c r="I113" s="325"/>
      <c r="J113" s="44">
        <f>ROUND(($J$108/30/12)*2.96,2)</f>
        <v>0</v>
      </c>
    </row>
    <row r="114" spans="2:10" ht="12.75" customHeight="1">
      <c r="B114" s="46" t="s">
        <v>32</v>
      </c>
      <c r="C114" s="212" t="s">
        <v>171</v>
      </c>
      <c r="D114" s="325"/>
      <c r="E114" s="325"/>
      <c r="F114" s="325"/>
      <c r="G114" s="325"/>
      <c r="H114" s="325"/>
      <c r="I114" s="325"/>
      <c r="J114" s="44">
        <f>ROUND(($J$108/30*15/12)*0.78%,2)</f>
        <v>0</v>
      </c>
    </row>
    <row r="115" spans="2:10" ht="12.75">
      <c r="B115" s="46" t="s">
        <v>34</v>
      </c>
      <c r="C115" s="325" t="s">
        <v>47</v>
      </c>
      <c r="D115" s="325"/>
      <c r="E115" s="325"/>
      <c r="F115" s="325"/>
      <c r="G115" s="325"/>
      <c r="H115" s="325"/>
      <c r="I115" s="325"/>
      <c r="J115" s="44">
        <v>0</v>
      </c>
    </row>
    <row r="116" spans="2:10" ht="12.75">
      <c r="B116" s="505" t="s">
        <v>71</v>
      </c>
      <c r="C116" s="505"/>
      <c r="D116" s="505"/>
      <c r="E116" s="505"/>
      <c r="F116" s="505"/>
      <c r="G116" s="505"/>
      <c r="H116" s="505"/>
      <c r="I116" s="505"/>
      <c r="J116" s="48">
        <f>SUM(J110:J115)</f>
        <v>0</v>
      </c>
    </row>
    <row r="117" spans="2:10" ht="12.75">
      <c r="B117" s="46" t="s">
        <v>35</v>
      </c>
      <c r="C117" s="521" t="s">
        <v>85</v>
      </c>
      <c r="D117" s="521"/>
      <c r="E117" s="521"/>
      <c r="F117" s="521"/>
      <c r="G117" s="521"/>
      <c r="H117" s="521"/>
      <c r="I117" s="521"/>
      <c r="J117" s="47">
        <f>ROUND(I82*J116,2)</f>
        <v>0</v>
      </c>
    </row>
    <row r="118" spans="2:10" ht="12.75">
      <c r="B118" s="505" t="s">
        <v>66</v>
      </c>
      <c r="C118" s="505"/>
      <c r="D118" s="505"/>
      <c r="E118" s="505"/>
      <c r="F118" s="505"/>
      <c r="G118" s="505"/>
      <c r="H118" s="505"/>
      <c r="I118" s="505"/>
      <c r="J118" s="19">
        <f>SUM(J116:J117)</f>
        <v>0</v>
      </c>
    </row>
    <row r="119" spans="2:10" ht="15">
      <c r="B119" s="520" t="s">
        <v>86</v>
      </c>
      <c r="C119" s="520"/>
      <c r="D119" s="520"/>
      <c r="E119" s="520"/>
      <c r="F119" s="520"/>
      <c r="G119" s="520"/>
      <c r="H119" s="520"/>
      <c r="I119" s="520"/>
      <c r="J119" s="520"/>
    </row>
    <row r="120" spans="2:10" ht="15">
      <c r="B120" s="13">
        <v>4</v>
      </c>
      <c r="C120" s="502" t="s">
        <v>87</v>
      </c>
      <c r="D120" s="503"/>
      <c r="E120" s="503"/>
      <c r="F120" s="503"/>
      <c r="G120" s="503"/>
      <c r="H120" s="503"/>
      <c r="I120" s="504"/>
      <c r="J120" s="13" t="s">
        <v>42</v>
      </c>
    </row>
    <row r="121" spans="2:10" ht="12.75">
      <c r="B121" s="15" t="s">
        <v>54</v>
      </c>
      <c r="C121" s="515" t="s">
        <v>88</v>
      </c>
      <c r="D121" s="515"/>
      <c r="E121" s="515"/>
      <c r="F121" s="515"/>
      <c r="G121" s="515"/>
      <c r="H121" s="515"/>
      <c r="I121" s="515"/>
      <c r="J121" s="16">
        <f>J82</f>
        <v>0</v>
      </c>
    </row>
    <row r="122" spans="2:10" ht="12.75">
      <c r="B122" s="15" t="s">
        <v>69</v>
      </c>
      <c r="C122" s="515" t="s">
        <v>89</v>
      </c>
      <c r="D122" s="515"/>
      <c r="E122" s="515"/>
      <c r="F122" s="515"/>
      <c r="G122" s="515"/>
      <c r="H122" s="515"/>
      <c r="I122" s="515"/>
      <c r="J122" s="16">
        <f>J91</f>
        <v>0</v>
      </c>
    </row>
    <row r="123" spans="2:10" ht="12.75">
      <c r="B123" s="15" t="s">
        <v>74</v>
      </c>
      <c r="C123" s="515" t="s">
        <v>75</v>
      </c>
      <c r="D123" s="515"/>
      <c r="E123" s="515"/>
      <c r="F123" s="515"/>
      <c r="G123" s="515"/>
      <c r="H123" s="515"/>
      <c r="I123" s="515"/>
      <c r="J123" s="16">
        <f>J97</f>
        <v>0</v>
      </c>
    </row>
    <row r="124" spans="2:10" ht="12.75">
      <c r="B124" s="15" t="s">
        <v>78</v>
      </c>
      <c r="C124" s="515" t="s">
        <v>90</v>
      </c>
      <c r="D124" s="515"/>
      <c r="E124" s="515"/>
      <c r="F124" s="515"/>
      <c r="G124" s="515"/>
      <c r="H124" s="515"/>
      <c r="I124" s="515"/>
      <c r="J124" s="16">
        <f>J106</f>
        <v>0</v>
      </c>
    </row>
    <row r="125" spans="2:10" ht="12.75">
      <c r="B125" s="15" t="s">
        <v>83</v>
      </c>
      <c r="C125" s="515" t="s">
        <v>91</v>
      </c>
      <c r="D125" s="515"/>
      <c r="E125" s="515"/>
      <c r="F125" s="515"/>
      <c r="G125" s="515"/>
      <c r="H125" s="515"/>
      <c r="I125" s="515"/>
      <c r="J125" s="16">
        <f>J118</f>
        <v>0</v>
      </c>
    </row>
    <row r="126" spans="2:10" ht="12.75">
      <c r="B126" s="15" t="s">
        <v>92</v>
      </c>
      <c r="C126" s="515" t="s">
        <v>47</v>
      </c>
      <c r="D126" s="515"/>
      <c r="E126" s="515"/>
      <c r="F126" s="515"/>
      <c r="G126" s="515"/>
      <c r="H126" s="515"/>
      <c r="I126" s="515"/>
      <c r="J126" s="16">
        <v>0</v>
      </c>
    </row>
    <row r="127" spans="2:10" ht="12.75">
      <c r="B127" s="505" t="s">
        <v>66</v>
      </c>
      <c r="C127" s="505"/>
      <c r="D127" s="505"/>
      <c r="E127" s="505"/>
      <c r="F127" s="505"/>
      <c r="G127" s="505"/>
      <c r="H127" s="505"/>
      <c r="I127" s="505"/>
      <c r="J127" s="19">
        <f>SUM(J121:J126)</f>
        <v>0</v>
      </c>
    </row>
    <row r="128" spans="2:10" ht="12.75">
      <c r="B128" s="516" t="s">
        <v>93</v>
      </c>
      <c r="C128" s="516"/>
      <c r="D128" s="516"/>
      <c r="E128" s="516"/>
      <c r="F128" s="516"/>
      <c r="G128" s="516"/>
      <c r="H128" s="516"/>
      <c r="I128" s="516"/>
      <c r="J128" s="516"/>
    </row>
    <row r="129" spans="2:10" ht="25.5">
      <c r="B129" s="13">
        <v>5</v>
      </c>
      <c r="C129" s="517" t="s">
        <v>94</v>
      </c>
      <c r="D129" s="518"/>
      <c r="E129" s="518"/>
      <c r="F129" s="518"/>
      <c r="G129" s="518"/>
      <c r="H129" s="519"/>
      <c r="I129" s="28" t="s">
        <v>29</v>
      </c>
      <c r="J129" s="49" t="s">
        <v>42</v>
      </c>
    </row>
    <row r="130" spans="2:10" ht="42" customHeight="1">
      <c r="B130" s="511" t="s">
        <v>95</v>
      </c>
      <c r="C130" s="511"/>
      <c r="D130" s="511"/>
      <c r="E130" s="511"/>
      <c r="F130" s="511"/>
      <c r="G130" s="511"/>
      <c r="H130" s="511"/>
      <c r="I130" s="50" t="s">
        <v>14</v>
      </c>
      <c r="J130" s="51">
        <f>SUM($J$46+J59+J68+J127)</f>
        <v>0</v>
      </c>
    </row>
    <row r="131" spans="2:10" ht="15">
      <c r="B131" s="15" t="s">
        <v>3</v>
      </c>
      <c r="C131" s="513" t="s">
        <v>96</v>
      </c>
      <c r="D131" s="513"/>
      <c r="E131" s="513"/>
      <c r="F131" s="513"/>
      <c r="G131" s="513"/>
      <c r="H131" s="513"/>
      <c r="I131" s="32">
        <v>0.03</v>
      </c>
      <c r="J131" s="31">
        <f>ROUND(I131*J130,2)</f>
        <v>0</v>
      </c>
    </row>
    <row r="132" spans="2:10" ht="40.5" customHeight="1">
      <c r="B132" s="511" t="s">
        <v>97</v>
      </c>
      <c r="C132" s="511"/>
      <c r="D132" s="511"/>
      <c r="E132" s="511"/>
      <c r="F132" s="511"/>
      <c r="G132" s="511"/>
      <c r="H132" s="511"/>
      <c r="I132" s="52" t="s">
        <v>14</v>
      </c>
      <c r="J132" s="51">
        <f>SUM($J$46+J59+J68+J127+J131)</f>
        <v>0</v>
      </c>
    </row>
    <row r="133" spans="2:10" ht="15">
      <c r="B133" s="15" t="s">
        <v>5</v>
      </c>
      <c r="C133" s="513" t="s">
        <v>98</v>
      </c>
      <c r="D133" s="513"/>
      <c r="E133" s="513"/>
      <c r="F133" s="513"/>
      <c r="G133" s="513"/>
      <c r="H133" s="513"/>
      <c r="I133" s="32">
        <v>6.7900000000000002E-2</v>
      </c>
      <c r="J133" s="31">
        <f>ROUND(I133*J132,2)</f>
        <v>0</v>
      </c>
    </row>
    <row r="134" spans="2:10" ht="46.5" customHeight="1">
      <c r="B134" s="511" t="s">
        <v>99</v>
      </c>
      <c r="C134" s="511"/>
      <c r="D134" s="511"/>
      <c r="E134" s="511"/>
      <c r="F134" s="511"/>
      <c r="G134" s="511"/>
      <c r="H134" s="511"/>
      <c r="I134" s="52" t="s">
        <v>14</v>
      </c>
      <c r="J134" s="51">
        <f>SUM($J$46+J59+J68+J127+J131+J133)</f>
        <v>0</v>
      </c>
    </row>
    <row r="135" spans="2:10" ht="12.75">
      <c r="B135" s="15" t="s">
        <v>6</v>
      </c>
      <c r="C135" s="514" t="s">
        <v>100</v>
      </c>
      <c r="D135" s="514"/>
      <c r="E135" s="514"/>
      <c r="F135" s="514"/>
      <c r="G135" s="514"/>
      <c r="H135" s="514"/>
      <c r="I135" s="53" t="s">
        <v>14</v>
      </c>
      <c r="J135" s="54" t="s">
        <v>14</v>
      </c>
    </row>
    <row r="136" spans="2:10" ht="12.75">
      <c r="B136" s="15"/>
      <c r="C136" s="514" t="s">
        <v>101</v>
      </c>
      <c r="D136" s="514"/>
      <c r="E136" s="514"/>
      <c r="F136" s="514"/>
      <c r="G136" s="514"/>
      <c r="H136" s="514"/>
      <c r="I136" s="53" t="s">
        <v>14</v>
      </c>
      <c r="J136" s="54" t="s">
        <v>14</v>
      </c>
    </row>
    <row r="137" spans="2:10" ht="15">
      <c r="B137" s="15"/>
      <c r="C137" s="509" t="s">
        <v>102</v>
      </c>
      <c r="D137" s="510"/>
      <c r="E137" s="510"/>
      <c r="F137" s="510"/>
      <c r="G137" s="510"/>
      <c r="H137" s="510"/>
      <c r="I137" s="55">
        <v>7.5999999999999998E-2</v>
      </c>
      <c r="J137" s="56">
        <f>ROUND(($J$134/(1-$I$145))*I137,2)</f>
        <v>0</v>
      </c>
    </row>
    <row r="138" spans="2:10" ht="15">
      <c r="B138" s="15"/>
      <c r="C138" s="510" t="s">
        <v>103</v>
      </c>
      <c r="D138" s="510"/>
      <c r="E138" s="510"/>
      <c r="F138" s="510"/>
      <c r="G138" s="510"/>
      <c r="H138" s="510"/>
      <c r="I138" s="55">
        <v>1.6500000000000001E-2</v>
      </c>
      <c r="J138" s="56">
        <f>ROUND(($J$134/(1-$I$145))*I138,2)</f>
        <v>0</v>
      </c>
    </row>
    <row r="139" spans="2:10" ht="26.25" customHeight="1">
      <c r="B139" s="15"/>
      <c r="C139" s="511" t="s">
        <v>104</v>
      </c>
      <c r="D139" s="511"/>
      <c r="E139" s="511"/>
      <c r="F139" s="511"/>
      <c r="G139" s="511"/>
      <c r="H139" s="511"/>
      <c r="I139" s="57" t="s">
        <v>14</v>
      </c>
      <c r="J139" s="54" t="s">
        <v>14</v>
      </c>
    </row>
    <row r="140" spans="2:10" ht="12.75">
      <c r="B140" s="15"/>
      <c r="C140" s="512" t="s">
        <v>105</v>
      </c>
      <c r="D140" s="512"/>
      <c r="E140" s="512"/>
      <c r="F140" s="512"/>
      <c r="G140" s="512"/>
      <c r="H140" s="512"/>
      <c r="I140" s="58" t="s">
        <v>14</v>
      </c>
      <c r="J140" s="59" t="s">
        <v>14</v>
      </c>
    </row>
    <row r="141" spans="2:10" ht="12.75">
      <c r="B141" s="15"/>
      <c r="C141" s="512" t="s">
        <v>106</v>
      </c>
      <c r="D141" s="512"/>
      <c r="E141" s="512"/>
      <c r="F141" s="512"/>
      <c r="G141" s="512"/>
      <c r="H141" s="512"/>
      <c r="I141" s="58" t="s">
        <v>14</v>
      </c>
      <c r="J141" s="59" t="s">
        <v>14</v>
      </c>
    </row>
    <row r="142" spans="2:10" ht="25.5" customHeight="1">
      <c r="B142" s="15"/>
      <c r="C142" s="277" t="s">
        <v>194</v>
      </c>
      <c r="D142" s="177"/>
      <c r="E142" s="177"/>
      <c r="F142" s="177"/>
      <c r="G142" s="177"/>
      <c r="H142" s="178"/>
      <c r="I142" s="107">
        <v>0.03</v>
      </c>
      <c r="J142" s="56">
        <f>ROUND(($J$134/(1-$I$145))*I142,2)</f>
        <v>0</v>
      </c>
    </row>
    <row r="143" spans="2:10" ht="12.75">
      <c r="B143" s="505" t="s">
        <v>66</v>
      </c>
      <c r="C143" s="505"/>
      <c r="D143" s="505"/>
      <c r="E143" s="505"/>
      <c r="F143" s="505"/>
      <c r="G143" s="505"/>
      <c r="H143" s="505"/>
      <c r="I143" s="505"/>
      <c r="J143" s="19">
        <f>SUM(J131+J133+J137+J138+J142)</f>
        <v>0</v>
      </c>
    </row>
    <row r="144" spans="2:10" ht="7.5" customHeight="1">
      <c r="B144" s="500"/>
      <c r="C144" s="500"/>
      <c r="D144" s="500"/>
      <c r="E144" s="500"/>
      <c r="F144" s="500"/>
      <c r="G144" s="500"/>
      <c r="H144" s="500"/>
      <c r="I144" s="500"/>
      <c r="J144" s="500"/>
    </row>
    <row r="145" spans="2:10" ht="12.75">
      <c r="B145" s="506" t="s">
        <v>107</v>
      </c>
      <c r="C145" s="506"/>
      <c r="D145" s="506"/>
      <c r="E145" s="506"/>
      <c r="F145" s="506"/>
      <c r="G145" s="506"/>
      <c r="H145" s="506"/>
      <c r="I145" s="60">
        <f>SUM(I137:I142)</f>
        <v>0.1225</v>
      </c>
      <c r="J145" s="61">
        <f>SUM(J137:J142)</f>
        <v>0</v>
      </c>
    </row>
    <row r="146" spans="2:10" hidden="1">
      <c r="B146" s="507" t="s">
        <v>108</v>
      </c>
      <c r="C146" s="507"/>
      <c r="D146" s="369" t="s">
        <v>109</v>
      </c>
      <c r="E146" s="369"/>
      <c r="F146" s="369"/>
      <c r="G146" s="369"/>
      <c r="H146" s="369"/>
      <c r="I146" s="369"/>
      <c r="J146" s="369"/>
    </row>
    <row r="147" spans="2:10" hidden="1">
      <c r="B147" s="507"/>
      <c r="C147" s="507"/>
      <c r="D147" s="371" t="s">
        <v>110</v>
      </c>
      <c r="E147" s="371"/>
      <c r="F147" s="371"/>
      <c r="G147" s="371"/>
      <c r="H147" s="371"/>
      <c r="I147" s="371"/>
      <c r="J147" s="371"/>
    </row>
    <row r="148" spans="2:10" hidden="1">
      <c r="B148" s="507"/>
      <c r="C148" s="507"/>
      <c r="D148" s="508" t="s">
        <v>111</v>
      </c>
      <c r="E148" s="508"/>
      <c r="F148" s="508"/>
      <c r="G148" s="508"/>
      <c r="H148" s="508"/>
      <c r="I148" s="508"/>
      <c r="J148" s="508"/>
    </row>
    <row r="149" spans="2:10" ht="12.75" hidden="1">
      <c r="B149" s="498"/>
      <c r="C149" s="498"/>
      <c r="D149" s="498"/>
      <c r="E149" s="498"/>
      <c r="F149" s="498"/>
      <c r="G149" s="498"/>
      <c r="H149" s="498"/>
      <c r="I149" s="498"/>
      <c r="J149" s="498"/>
    </row>
    <row r="150" spans="2:10" ht="12.75" hidden="1">
      <c r="B150" s="499" t="s">
        <v>112</v>
      </c>
      <c r="C150" s="499"/>
      <c r="D150" s="499"/>
      <c r="E150" s="499"/>
      <c r="F150" s="499"/>
      <c r="G150" s="499"/>
      <c r="H150" s="499"/>
      <c r="I150" s="499"/>
      <c r="J150" s="499"/>
    </row>
    <row r="151" spans="2:10" ht="7.5" customHeight="1">
      <c r="B151" s="500"/>
      <c r="C151" s="500"/>
      <c r="D151" s="500"/>
      <c r="E151" s="500"/>
      <c r="F151" s="500"/>
      <c r="G151" s="500"/>
      <c r="H151" s="500"/>
      <c r="I151" s="500"/>
      <c r="J151" s="500"/>
    </row>
    <row r="152" spans="2:10" ht="15.75">
      <c r="B152" s="501" t="s">
        <v>247</v>
      </c>
      <c r="C152" s="501"/>
      <c r="D152" s="501"/>
      <c r="E152" s="501"/>
      <c r="F152" s="501"/>
      <c r="G152" s="501"/>
      <c r="H152" s="501"/>
      <c r="I152" s="501"/>
      <c r="J152" s="501"/>
    </row>
    <row r="153" spans="2:10" ht="15">
      <c r="B153" s="502" t="s">
        <v>113</v>
      </c>
      <c r="C153" s="503"/>
      <c r="D153" s="503"/>
      <c r="E153" s="503"/>
      <c r="F153" s="503"/>
      <c r="G153" s="503"/>
      <c r="H153" s="503"/>
      <c r="I153" s="504"/>
      <c r="J153" s="28" t="s">
        <v>42</v>
      </c>
    </row>
    <row r="154" spans="2:10" ht="12.75">
      <c r="B154" s="62" t="s">
        <v>3</v>
      </c>
      <c r="C154" s="287" t="s">
        <v>114</v>
      </c>
      <c r="D154" s="287"/>
      <c r="E154" s="287"/>
      <c r="F154" s="287"/>
      <c r="G154" s="287"/>
      <c r="H154" s="287"/>
      <c r="I154" s="287"/>
      <c r="J154" s="17">
        <f>$J$46</f>
        <v>0</v>
      </c>
    </row>
    <row r="155" spans="2:10" ht="12.75">
      <c r="B155" s="62" t="s">
        <v>5</v>
      </c>
      <c r="C155" s="287" t="s">
        <v>115</v>
      </c>
      <c r="D155" s="287"/>
      <c r="E155" s="287"/>
      <c r="F155" s="287"/>
      <c r="G155" s="287"/>
      <c r="H155" s="287"/>
      <c r="I155" s="287"/>
      <c r="J155" s="17">
        <f>J59</f>
        <v>0</v>
      </c>
    </row>
    <row r="156" spans="2:10" ht="12.75">
      <c r="B156" s="62" t="s">
        <v>6</v>
      </c>
      <c r="C156" s="287" t="s">
        <v>116</v>
      </c>
      <c r="D156" s="287"/>
      <c r="E156" s="287"/>
      <c r="F156" s="287"/>
      <c r="G156" s="287"/>
      <c r="H156" s="287"/>
      <c r="I156" s="287"/>
      <c r="J156" s="17">
        <f>J68</f>
        <v>0</v>
      </c>
    </row>
    <row r="157" spans="2:10" ht="12.75">
      <c r="B157" s="62" t="s">
        <v>8</v>
      </c>
      <c r="C157" s="287" t="s">
        <v>87</v>
      </c>
      <c r="D157" s="287"/>
      <c r="E157" s="287"/>
      <c r="F157" s="287"/>
      <c r="G157" s="287"/>
      <c r="H157" s="287"/>
      <c r="I157" s="287"/>
      <c r="J157" s="17">
        <f>J127</f>
        <v>0</v>
      </c>
    </row>
    <row r="158" spans="2:10" ht="12.75">
      <c r="B158" s="497" t="s">
        <v>117</v>
      </c>
      <c r="C158" s="497"/>
      <c r="D158" s="497"/>
      <c r="E158" s="497"/>
      <c r="F158" s="497"/>
      <c r="G158" s="497"/>
      <c r="H158" s="497"/>
      <c r="I158" s="497"/>
      <c r="J158" s="23">
        <f>SUM(J154:J157)</f>
        <v>0</v>
      </c>
    </row>
    <row r="159" spans="2:10" ht="12.75">
      <c r="B159" s="63" t="s">
        <v>32</v>
      </c>
      <c r="C159" s="287" t="s">
        <v>118</v>
      </c>
      <c r="D159" s="287"/>
      <c r="E159" s="287"/>
      <c r="F159" s="287"/>
      <c r="G159" s="287"/>
      <c r="H159" s="287"/>
      <c r="I159" s="287"/>
      <c r="J159" s="17">
        <f>J143</f>
        <v>0</v>
      </c>
    </row>
    <row r="160" spans="2:10" ht="12.75">
      <c r="B160" s="497" t="s">
        <v>119</v>
      </c>
      <c r="C160" s="497"/>
      <c r="D160" s="497"/>
      <c r="E160" s="497"/>
      <c r="F160" s="497"/>
      <c r="G160" s="497"/>
      <c r="H160" s="497"/>
      <c r="I160" s="497"/>
      <c r="J160" s="23">
        <f>SUM(J158:J159)</f>
        <v>0</v>
      </c>
    </row>
    <row r="161" spans="2:10" ht="39" hidden="1" customHeight="1">
      <c r="B161" s="493" t="s">
        <v>120</v>
      </c>
      <c r="C161" s="493"/>
      <c r="D161" s="493"/>
      <c r="E161" s="493"/>
      <c r="F161" s="493"/>
      <c r="G161" s="493"/>
      <c r="H161" s="493"/>
      <c r="I161" s="493"/>
      <c r="J161" s="493"/>
    </row>
    <row r="162" spans="2:10" ht="9.75" customHeight="1">
      <c r="B162" s="494"/>
      <c r="C162" s="494"/>
      <c r="D162" s="494"/>
      <c r="E162" s="494"/>
      <c r="F162" s="494"/>
      <c r="G162" s="494"/>
      <c r="H162" s="494"/>
      <c r="I162" s="494"/>
      <c r="J162" s="494"/>
    </row>
    <row r="163" spans="2:10" ht="12.75" hidden="1">
      <c r="B163" s="64"/>
      <c r="C163" s="64"/>
      <c r="D163" s="64"/>
      <c r="E163" s="64"/>
      <c r="F163" s="64"/>
      <c r="G163" s="64"/>
      <c r="H163" s="64"/>
      <c r="I163" s="65"/>
      <c r="J163" s="66"/>
    </row>
    <row r="164" spans="2:10" ht="18" customHeight="1">
      <c r="B164" s="495" t="s">
        <v>240</v>
      </c>
      <c r="C164" s="495"/>
      <c r="D164" s="495"/>
      <c r="E164" s="495"/>
      <c r="F164" s="495"/>
      <c r="G164" s="495"/>
      <c r="H164" s="495"/>
      <c r="I164" s="495"/>
      <c r="J164" s="495"/>
    </row>
    <row r="165" spans="2:10" ht="25.5">
      <c r="B165" s="496" t="s">
        <v>121</v>
      </c>
      <c r="C165" s="496"/>
      <c r="D165" s="496"/>
      <c r="E165" s="496"/>
      <c r="F165" s="496" t="s">
        <v>122</v>
      </c>
      <c r="G165" s="496"/>
      <c r="H165" s="28" t="s">
        <v>123</v>
      </c>
      <c r="I165" s="496" t="s">
        <v>124</v>
      </c>
      <c r="J165" s="496"/>
    </row>
    <row r="166" spans="2:10" ht="12.75" hidden="1">
      <c r="B166" s="486" t="s">
        <v>125</v>
      </c>
      <c r="C166" s="486"/>
      <c r="D166" s="486"/>
      <c r="E166" s="486"/>
      <c r="F166" s="488">
        <v>0</v>
      </c>
      <c r="G166" s="488"/>
      <c r="H166" s="67">
        <f>E166*F166</f>
        <v>0</v>
      </c>
      <c r="I166" s="488">
        <f t="shared" ref="I166:I171" si="1">F166*H166</f>
        <v>0</v>
      </c>
      <c r="J166" s="488"/>
    </row>
    <row r="167" spans="2:10" ht="12.75" hidden="1">
      <c r="B167" s="486" t="s">
        <v>126</v>
      </c>
      <c r="C167" s="486"/>
      <c r="D167" s="486"/>
      <c r="E167" s="486"/>
      <c r="F167" s="488">
        <v>0</v>
      </c>
      <c r="G167" s="488"/>
      <c r="H167" s="67">
        <f>E167*F167</f>
        <v>0</v>
      </c>
      <c r="I167" s="488">
        <f t="shared" si="1"/>
        <v>0</v>
      </c>
      <c r="J167" s="488"/>
    </row>
    <row r="168" spans="2:10" ht="39" customHeight="1">
      <c r="B168" s="490" t="s">
        <v>246</v>
      </c>
      <c r="C168" s="490"/>
      <c r="D168" s="490"/>
      <c r="E168" s="490"/>
      <c r="F168" s="491">
        <f>$J$160</f>
        <v>0</v>
      </c>
      <c r="G168" s="491"/>
      <c r="H168" s="146">
        <f>I15</f>
        <v>1</v>
      </c>
      <c r="I168" s="492">
        <f>F168*H168</f>
        <v>0</v>
      </c>
      <c r="J168" s="492"/>
    </row>
    <row r="169" spans="2:10" ht="12.75" hidden="1">
      <c r="B169" s="486" t="s">
        <v>128</v>
      </c>
      <c r="C169" s="486"/>
      <c r="D169" s="486"/>
      <c r="E169" s="486"/>
      <c r="F169" s="487">
        <v>0</v>
      </c>
      <c r="G169" s="487"/>
      <c r="H169" s="67">
        <f>E169*G169</f>
        <v>0</v>
      </c>
      <c r="I169" s="488">
        <f t="shared" si="1"/>
        <v>0</v>
      </c>
      <c r="J169" s="488"/>
    </row>
    <row r="170" spans="2:10" ht="12.75" hidden="1">
      <c r="B170" s="486" t="s">
        <v>129</v>
      </c>
      <c r="C170" s="486"/>
      <c r="D170" s="486"/>
      <c r="E170" s="486"/>
      <c r="F170" s="487">
        <v>0</v>
      </c>
      <c r="G170" s="487"/>
      <c r="H170" s="67">
        <f>E170*G170</f>
        <v>0</v>
      </c>
      <c r="I170" s="488">
        <f t="shared" si="1"/>
        <v>0</v>
      </c>
      <c r="J170" s="488"/>
    </row>
    <row r="171" spans="2:10" ht="13.5" hidden="1">
      <c r="B171" s="489" t="s">
        <v>130</v>
      </c>
      <c r="C171" s="489"/>
      <c r="D171" s="489"/>
      <c r="E171" s="489"/>
      <c r="F171" s="488">
        <v>0</v>
      </c>
      <c r="G171" s="488"/>
      <c r="H171" s="67">
        <f>E171*G171</f>
        <v>0</v>
      </c>
      <c r="I171" s="488">
        <f t="shared" si="1"/>
        <v>0</v>
      </c>
      <c r="J171" s="488"/>
    </row>
    <row r="172" spans="2:10" ht="15.75">
      <c r="B172" s="479" t="s">
        <v>131</v>
      </c>
      <c r="C172" s="479"/>
      <c r="D172" s="479"/>
      <c r="E172" s="479"/>
      <c r="F172" s="479"/>
      <c r="G172" s="479"/>
      <c r="H172" s="68">
        <f>SUM(H166:H171)</f>
        <v>1</v>
      </c>
      <c r="I172" s="480">
        <f>SUM(I166:J171)</f>
        <v>0</v>
      </c>
      <c r="J172" s="480"/>
    </row>
    <row r="173" spans="2:10" ht="7.5" customHeight="1">
      <c r="B173" s="481"/>
      <c r="C173" s="481"/>
      <c r="D173" s="481"/>
      <c r="E173" s="481"/>
      <c r="F173" s="481"/>
      <c r="G173" s="481"/>
      <c r="H173" s="481"/>
      <c r="I173" s="481"/>
      <c r="J173" s="481"/>
    </row>
    <row r="174" spans="2:10" ht="30" hidden="1" customHeight="1">
      <c r="B174" s="482" t="s">
        <v>132</v>
      </c>
      <c r="C174" s="482"/>
      <c r="D174" s="482"/>
      <c r="E174" s="482"/>
      <c r="F174" s="482"/>
      <c r="G174" s="482"/>
      <c r="H174" s="482"/>
      <c r="I174" s="482"/>
      <c r="J174" s="482"/>
    </row>
    <row r="175" spans="2:10" ht="12.75" hidden="1">
      <c r="B175" s="483"/>
      <c r="C175" s="483"/>
      <c r="D175" s="483"/>
      <c r="E175" s="483"/>
      <c r="F175" s="483"/>
      <c r="G175" s="483"/>
      <c r="H175" s="483"/>
      <c r="I175" s="483"/>
      <c r="J175" s="483"/>
    </row>
    <row r="176" spans="2:10" ht="18">
      <c r="B176" s="484" t="s">
        <v>133</v>
      </c>
      <c r="C176" s="484"/>
      <c r="D176" s="484"/>
      <c r="E176" s="484"/>
      <c r="F176" s="484"/>
      <c r="G176" s="484"/>
      <c r="H176" s="485">
        <f>$I$172</f>
        <v>0</v>
      </c>
      <c r="I176" s="485"/>
      <c r="J176" s="485"/>
    </row>
    <row r="177" spans="2:12" ht="18">
      <c r="B177" s="473"/>
      <c r="C177" s="473"/>
      <c r="D177" s="473"/>
      <c r="E177" s="473"/>
      <c r="F177" s="473"/>
      <c r="G177" s="473"/>
      <c r="H177" s="473"/>
      <c r="I177" s="473"/>
      <c r="J177" s="473"/>
      <c r="L177" s="79"/>
    </row>
    <row r="178" spans="2:12" ht="18">
      <c r="B178" s="474" t="s">
        <v>134</v>
      </c>
      <c r="C178" s="474"/>
      <c r="D178" s="474"/>
      <c r="E178" s="474"/>
      <c r="F178" s="474"/>
      <c r="G178" s="474"/>
      <c r="H178" s="475">
        <f>$I$11</f>
        <v>12</v>
      </c>
      <c r="I178" s="475"/>
      <c r="J178" s="475"/>
      <c r="L178" s="79"/>
    </row>
    <row r="179" spans="2:12" ht="18">
      <c r="B179" s="476"/>
      <c r="C179" s="476"/>
      <c r="D179" s="476"/>
      <c r="E179" s="476"/>
      <c r="F179" s="476"/>
      <c r="G179" s="476"/>
      <c r="H179" s="476"/>
      <c r="I179" s="476"/>
      <c r="J179" s="476"/>
    </row>
    <row r="180" spans="2:12" ht="30.75" customHeight="1">
      <c r="B180" s="477" t="s">
        <v>135</v>
      </c>
      <c r="C180" s="477"/>
      <c r="D180" s="477"/>
      <c r="E180" s="477"/>
      <c r="F180" s="477"/>
      <c r="G180" s="477"/>
      <c r="H180" s="478">
        <f>ROUND(H176*H178,2)</f>
        <v>0</v>
      </c>
      <c r="I180" s="478"/>
      <c r="J180" s="478"/>
      <c r="L180" s="79"/>
    </row>
    <row r="181" spans="2:12" ht="12.75">
      <c r="B181" s="470"/>
      <c r="C181" s="470"/>
      <c r="D181" s="470"/>
      <c r="E181" s="470"/>
      <c r="F181" s="470"/>
      <c r="G181" s="470"/>
      <c r="H181" s="470"/>
      <c r="I181" s="470"/>
      <c r="J181" s="470"/>
      <c r="L181" s="79"/>
    </row>
    <row r="182" spans="2:12" ht="12.75">
      <c r="B182" s="471" t="s">
        <v>184</v>
      </c>
      <c r="C182" s="471"/>
      <c r="D182" s="471"/>
      <c r="E182" s="471"/>
      <c r="F182" s="471"/>
      <c r="G182" s="471"/>
      <c r="H182" s="471"/>
      <c r="I182" s="471"/>
      <c r="J182" s="471"/>
      <c r="L182" s="169"/>
    </row>
    <row r="183" spans="2:12">
      <c r="B183" s="472" t="s">
        <v>136</v>
      </c>
      <c r="C183" s="472"/>
      <c r="D183" s="472"/>
      <c r="E183" s="464" t="s">
        <v>137</v>
      </c>
      <c r="F183" s="464"/>
      <c r="G183" s="464"/>
      <c r="H183" s="464"/>
      <c r="I183" s="464"/>
      <c r="J183" s="464"/>
    </row>
    <row r="184" spans="2:12">
      <c r="B184" s="472"/>
      <c r="C184" s="472"/>
      <c r="D184" s="472"/>
      <c r="E184" s="464"/>
      <c r="F184" s="464"/>
      <c r="G184" s="464"/>
      <c r="H184" s="464"/>
      <c r="I184" s="464"/>
      <c r="J184" s="464"/>
    </row>
    <row r="185" spans="2:12" ht="12.75">
      <c r="B185" s="466" t="s">
        <v>200</v>
      </c>
      <c r="C185" s="466"/>
      <c r="D185" s="466"/>
      <c r="E185" s="467"/>
      <c r="F185" s="467"/>
      <c r="G185" s="467"/>
      <c r="H185" s="467"/>
      <c r="I185" s="467"/>
      <c r="J185" s="467"/>
    </row>
    <row r="186" spans="2:12" ht="12.75">
      <c r="B186" s="466"/>
      <c r="C186" s="466"/>
      <c r="D186" s="466"/>
      <c r="E186" s="467"/>
      <c r="F186" s="467"/>
      <c r="G186" s="467"/>
      <c r="H186" s="467"/>
      <c r="I186" s="467"/>
      <c r="J186" s="467"/>
    </row>
    <row r="187" spans="2:12" ht="12.75">
      <c r="B187" s="463"/>
      <c r="C187" s="463"/>
      <c r="D187" s="463"/>
      <c r="E187" s="467"/>
      <c r="F187" s="467"/>
      <c r="G187" s="467"/>
      <c r="H187" s="467"/>
      <c r="I187" s="467"/>
      <c r="J187" s="467"/>
    </row>
    <row r="188" spans="2:12">
      <c r="B188" s="468"/>
      <c r="C188" s="468"/>
      <c r="D188" s="468"/>
      <c r="E188" s="468"/>
      <c r="F188" s="468"/>
      <c r="G188" s="468"/>
      <c r="H188" s="468"/>
      <c r="I188" s="468"/>
      <c r="J188" s="468"/>
    </row>
    <row r="189" spans="2:12">
      <c r="B189" s="468"/>
      <c r="C189" s="468"/>
      <c r="D189" s="468"/>
      <c r="E189" s="468"/>
      <c r="F189" s="468"/>
      <c r="G189" s="468"/>
      <c r="H189" s="468"/>
      <c r="I189" s="468"/>
      <c r="J189" s="468"/>
    </row>
    <row r="190" spans="2:12" ht="12.75">
      <c r="B190" s="469" t="s">
        <v>138</v>
      </c>
      <c r="C190" s="469"/>
      <c r="D190" s="469"/>
      <c r="E190" s="469"/>
      <c r="F190" s="469"/>
      <c r="G190" s="469"/>
      <c r="H190" s="469"/>
      <c r="I190" s="469"/>
      <c r="J190" s="469"/>
    </row>
    <row r="191" spans="2:12" ht="12.75">
      <c r="B191" s="464" t="s">
        <v>139</v>
      </c>
      <c r="C191" s="464"/>
      <c r="D191" s="464"/>
      <c r="E191" s="464"/>
      <c r="F191" s="464"/>
      <c r="G191" s="464"/>
      <c r="H191" s="464"/>
      <c r="I191" s="464" t="s">
        <v>140</v>
      </c>
      <c r="J191" s="464"/>
    </row>
    <row r="192" spans="2:12" ht="15">
      <c r="B192" s="465"/>
      <c r="C192" s="465"/>
      <c r="D192" s="465"/>
      <c r="E192" s="465"/>
      <c r="F192" s="465"/>
      <c r="G192" s="465"/>
      <c r="H192" s="465"/>
      <c r="I192" s="464"/>
      <c r="J192" s="464"/>
    </row>
    <row r="193" spans="2:10" ht="12.75">
      <c r="B193" s="466"/>
      <c r="C193" s="466"/>
      <c r="D193" s="466"/>
      <c r="E193" s="466"/>
      <c r="F193" s="466"/>
      <c r="G193" s="466"/>
      <c r="H193" s="466"/>
      <c r="I193" s="464"/>
      <c r="J193" s="464"/>
    </row>
    <row r="194" spans="2:10" ht="12.75">
      <c r="B194" s="463"/>
      <c r="C194" s="463"/>
      <c r="D194" s="463"/>
      <c r="E194" s="463"/>
      <c r="F194" s="463"/>
      <c r="G194" s="463"/>
      <c r="H194" s="463"/>
      <c r="I194" s="464"/>
      <c r="J194" s="464"/>
    </row>
  </sheetData>
  <mergeCells count="235">
    <mergeCell ref="B6:J6"/>
    <mergeCell ref="B7:J7"/>
    <mergeCell ref="C8:H8"/>
    <mergeCell ref="I8:J8"/>
    <mergeCell ref="C9:H9"/>
    <mergeCell ref="I9:J9"/>
    <mergeCell ref="B2:J2"/>
    <mergeCell ref="B3:J3"/>
    <mergeCell ref="B4:F4"/>
    <mergeCell ref="G4:J4"/>
    <mergeCell ref="B5:F5"/>
    <mergeCell ref="G5:J5"/>
    <mergeCell ref="C10:H10"/>
    <mergeCell ref="I10:J10"/>
    <mergeCell ref="C11:H11"/>
    <mergeCell ref="I11:J11"/>
    <mergeCell ref="B13:J13"/>
    <mergeCell ref="B14:F14"/>
    <mergeCell ref="G14:H14"/>
    <mergeCell ref="I14:J14"/>
    <mergeCell ref="C12:H12"/>
    <mergeCell ref="I12:J12"/>
    <mergeCell ref="B15:F15"/>
    <mergeCell ref="G15:H15"/>
    <mergeCell ref="I15:J15"/>
    <mergeCell ref="B21:J21"/>
    <mergeCell ref="C22:H22"/>
    <mergeCell ref="I22:J22"/>
    <mergeCell ref="C23:H23"/>
    <mergeCell ref="I23:J23"/>
    <mergeCell ref="C24:H24"/>
    <mergeCell ref="I24:J24"/>
    <mergeCell ref="B16:H16"/>
    <mergeCell ref="I16:J16"/>
    <mergeCell ref="B17:J17"/>
    <mergeCell ref="B18:J18"/>
    <mergeCell ref="B19:J19"/>
    <mergeCell ref="B20:J20"/>
    <mergeCell ref="C28:H28"/>
    <mergeCell ref="I28:J28"/>
    <mergeCell ref="C29:H29"/>
    <mergeCell ref="I29:J29"/>
    <mergeCell ref="B30:J30"/>
    <mergeCell ref="B31:J31"/>
    <mergeCell ref="C25:H25"/>
    <mergeCell ref="I25:J25"/>
    <mergeCell ref="C26:H26"/>
    <mergeCell ref="I26:J26"/>
    <mergeCell ref="C27:H27"/>
    <mergeCell ref="I27:J27"/>
    <mergeCell ref="C38:I38"/>
    <mergeCell ref="C39:I39"/>
    <mergeCell ref="C40:I40"/>
    <mergeCell ref="C41:I41"/>
    <mergeCell ref="C42:I42"/>
    <mergeCell ref="C43:I43"/>
    <mergeCell ref="B32:J32"/>
    <mergeCell ref="B33:J33"/>
    <mergeCell ref="C34:H34"/>
    <mergeCell ref="C35:I35"/>
    <mergeCell ref="C36:H36"/>
    <mergeCell ref="C37:I37"/>
    <mergeCell ref="C50:H50"/>
    <mergeCell ref="C51:H51"/>
    <mergeCell ref="C52:I52"/>
    <mergeCell ref="C53:H53"/>
    <mergeCell ref="C54:I54"/>
    <mergeCell ref="C55:I55"/>
    <mergeCell ref="C44:H44"/>
    <mergeCell ref="C45:I45"/>
    <mergeCell ref="B46:I46"/>
    <mergeCell ref="B47:J47"/>
    <mergeCell ref="C48:I48"/>
    <mergeCell ref="C49:I49"/>
    <mergeCell ref="B62:J62"/>
    <mergeCell ref="B63:J63"/>
    <mergeCell ref="C64:I64"/>
    <mergeCell ref="C65:I65"/>
    <mergeCell ref="C66:I66"/>
    <mergeCell ref="C67:I67"/>
    <mergeCell ref="C56:I56"/>
    <mergeCell ref="C57:I57"/>
    <mergeCell ref="C58:I58"/>
    <mergeCell ref="C59:I59"/>
    <mergeCell ref="B60:J60"/>
    <mergeCell ref="B61:J61"/>
    <mergeCell ref="C75:H75"/>
    <mergeCell ref="C76:H76"/>
    <mergeCell ref="C77:H77"/>
    <mergeCell ref="C78:H78"/>
    <mergeCell ref="C79:H79"/>
    <mergeCell ref="C80:D80"/>
    <mergeCell ref="B68:I68"/>
    <mergeCell ref="B69:J69"/>
    <mergeCell ref="B70:J70"/>
    <mergeCell ref="B72:J72"/>
    <mergeCell ref="C73:H73"/>
    <mergeCell ref="C74:H74"/>
    <mergeCell ref="C88:I88"/>
    <mergeCell ref="B89:I89"/>
    <mergeCell ref="C90:I90"/>
    <mergeCell ref="B91:I91"/>
    <mergeCell ref="B92:J92"/>
    <mergeCell ref="B93:J93"/>
    <mergeCell ref="C81:H81"/>
    <mergeCell ref="B82:H82"/>
    <mergeCell ref="B84:J84"/>
    <mergeCell ref="B85:J85"/>
    <mergeCell ref="B86:J86"/>
    <mergeCell ref="C87:I87"/>
    <mergeCell ref="C100:I100"/>
    <mergeCell ref="C101:I101"/>
    <mergeCell ref="C102:I102"/>
    <mergeCell ref="C103:I103"/>
    <mergeCell ref="C104:I104"/>
    <mergeCell ref="C105:I105"/>
    <mergeCell ref="C94:I94"/>
    <mergeCell ref="C95:I95"/>
    <mergeCell ref="C96:I96"/>
    <mergeCell ref="B97:I97"/>
    <mergeCell ref="B98:J98"/>
    <mergeCell ref="C99:I99"/>
    <mergeCell ref="C113:I113"/>
    <mergeCell ref="C114:I114"/>
    <mergeCell ref="C115:I115"/>
    <mergeCell ref="B116:I116"/>
    <mergeCell ref="C117:I117"/>
    <mergeCell ref="B118:I118"/>
    <mergeCell ref="B106:I106"/>
    <mergeCell ref="B107:J107"/>
    <mergeCell ref="C109:I109"/>
    <mergeCell ref="C110:I110"/>
    <mergeCell ref="C111:I111"/>
    <mergeCell ref="C112:I112"/>
    <mergeCell ref="C108:I108"/>
    <mergeCell ref="C125:I125"/>
    <mergeCell ref="C126:I126"/>
    <mergeCell ref="B127:I127"/>
    <mergeCell ref="B128:J128"/>
    <mergeCell ref="C129:H129"/>
    <mergeCell ref="B130:H130"/>
    <mergeCell ref="B119:J119"/>
    <mergeCell ref="C120:I120"/>
    <mergeCell ref="C121:I121"/>
    <mergeCell ref="C122:I122"/>
    <mergeCell ref="C123:I123"/>
    <mergeCell ref="C124:I124"/>
    <mergeCell ref="C137:H137"/>
    <mergeCell ref="C138:H138"/>
    <mergeCell ref="C139:H139"/>
    <mergeCell ref="C140:H140"/>
    <mergeCell ref="C141:H141"/>
    <mergeCell ref="C142:H142"/>
    <mergeCell ref="C131:H131"/>
    <mergeCell ref="B132:H132"/>
    <mergeCell ref="C133:H133"/>
    <mergeCell ref="B134:H134"/>
    <mergeCell ref="C135:H135"/>
    <mergeCell ref="C136:H136"/>
    <mergeCell ref="B149:J149"/>
    <mergeCell ref="B150:J150"/>
    <mergeCell ref="B151:J151"/>
    <mergeCell ref="B152:J152"/>
    <mergeCell ref="B153:I153"/>
    <mergeCell ref="C154:I154"/>
    <mergeCell ref="B143:I143"/>
    <mergeCell ref="B144:J144"/>
    <mergeCell ref="B145:H145"/>
    <mergeCell ref="B146:C148"/>
    <mergeCell ref="D146:J146"/>
    <mergeCell ref="D147:J147"/>
    <mergeCell ref="D148:J148"/>
    <mergeCell ref="B161:J161"/>
    <mergeCell ref="B162:J162"/>
    <mergeCell ref="B164:J164"/>
    <mergeCell ref="B165:E165"/>
    <mergeCell ref="F165:G165"/>
    <mergeCell ref="I165:J165"/>
    <mergeCell ref="C155:I155"/>
    <mergeCell ref="C156:I156"/>
    <mergeCell ref="C157:I157"/>
    <mergeCell ref="B158:I158"/>
    <mergeCell ref="C159:I159"/>
    <mergeCell ref="B160:I160"/>
    <mergeCell ref="B168:E168"/>
    <mergeCell ref="F168:G168"/>
    <mergeCell ref="I168:J168"/>
    <mergeCell ref="B169:E169"/>
    <mergeCell ref="F169:G169"/>
    <mergeCell ref="I169:J169"/>
    <mergeCell ref="B166:E166"/>
    <mergeCell ref="F166:G166"/>
    <mergeCell ref="I166:J166"/>
    <mergeCell ref="B167:E167"/>
    <mergeCell ref="F167:G167"/>
    <mergeCell ref="I167:J167"/>
    <mergeCell ref="B172:G172"/>
    <mergeCell ref="I172:J172"/>
    <mergeCell ref="B173:J173"/>
    <mergeCell ref="B174:J174"/>
    <mergeCell ref="B175:J175"/>
    <mergeCell ref="B176:G176"/>
    <mergeCell ref="H176:J176"/>
    <mergeCell ref="B170:E170"/>
    <mergeCell ref="F170:G170"/>
    <mergeCell ref="I170:J170"/>
    <mergeCell ref="B171:E171"/>
    <mergeCell ref="F171:G171"/>
    <mergeCell ref="I171:J171"/>
    <mergeCell ref="B181:J181"/>
    <mergeCell ref="B182:J182"/>
    <mergeCell ref="B183:D184"/>
    <mergeCell ref="E183:J184"/>
    <mergeCell ref="B185:D185"/>
    <mergeCell ref="E185:J185"/>
    <mergeCell ref="B177:J177"/>
    <mergeCell ref="B178:G178"/>
    <mergeCell ref="H178:J178"/>
    <mergeCell ref="B179:J179"/>
    <mergeCell ref="B180:G180"/>
    <mergeCell ref="H180:J180"/>
    <mergeCell ref="B194:H194"/>
    <mergeCell ref="I194:J194"/>
    <mergeCell ref="B191:H191"/>
    <mergeCell ref="I191:J191"/>
    <mergeCell ref="B192:H192"/>
    <mergeCell ref="I192:J192"/>
    <mergeCell ref="B193:H193"/>
    <mergeCell ref="I193:J193"/>
    <mergeCell ref="B186:D186"/>
    <mergeCell ref="E186:J186"/>
    <mergeCell ref="B187:D187"/>
    <mergeCell ref="E187:J187"/>
    <mergeCell ref="B188:J189"/>
    <mergeCell ref="B190:J190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P31"/>
  <sheetViews>
    <sheetView showGridLines="0" workbookViewId="0">
      <selection activeCell="C31" sqref="C31"/>
    </sheetView>
  </sheetViews>
  <sheetFormatPr defaultRowHeight="15"/>
  <cols>
    <col min="1" max="1" width="1.28515625" customWidth="1"/>
    <col min="2" max="2" width="9.28515625" customWidth="1"/>
    <col min="3" max="3" width="64.28515625" customWidth="1"/>
    <col min="5" max="5" width="13.140625" customWidth="1"/>
    <col min="6" max="6" width="1" customWidth="1"/>
    <col min="7" max="7" width="12.7109375" style="158" customWidth="1"/>
    <col min="8" max="8" width="1" customWidth="1"/>
    <col min="9" max="9" width="12.28515625" customWidth="1"/>
    <col min="10" max="10" width="5.7109375" bestFit="1" customWidth="1"/>
    <col min="11" max="11" width="8.42578125" customWidth="1"/>
    <col min="12" max="12" width="5.7109375" style="160" bestFit="1" customWidth="1"/>
    <col min="13" max="13" width="1.140625" customWidth="1"/>
    <col min="14" max="14" width="10.7109375" customWidth="1"/>
    <col min="15" max="15" width="1.140625" customWidth="1"/>
  </cols>
  <sheetData>
    <row r="2" spans="2:16" ht="26.25">
      <c r="B2" s="556"/>
      <c r="C2" s="557" t="s">
        <v>232</v>
      </c>
      <c r="D2" s="558"/>
      <c r="E2" s="558"/>
      <c r="F2" s="558"/>
      <c r="G2" s="559"/>
      <c r="H2" s="558"/>
      <c r="I2" s="560"/>
      <c r="J2" s="161"/>
      <c r="K2" s="161"/>
      <c r="L2" s="163"/>
      <c r="M2" s="161"/>
      <c r="N2" s="161"/>
      <c r="O2" s="161"/>
      <c r="P2" s="161"/>
    </row>
    <row r="3" spans="2:16" ht="6.75" customHeight="1">
      <c r="B3" s="561"/>
      <c r="C3" s="161"/>
      <c r="D3" s="161"/>
      <c r="E3" s="161"/>
      <c r="F3" s="161"/>
      <c r="G3" s="162"/>
      <c r="H3" s="161"/>
      <c r="I3" s="562"/>
      <c r="J3" s="161"/>
      <c r="K3" s="161"/>
      <c r="L3" s="163"/>
      <c r="M3" s="161"/>
      <c r="N3" s="161"/>
      <c r="O3" s="161"/>
      <c r="P3" s="161"/>
    </row>
    <row r="4" spans="2:16" ht="26.25">
      <c r="B4" s="157" t="s">
        <v>215</v>
      </c>
      <c r="C4" s="157" t="s">
        <v>216</v>
      </c>
      <c r="D4" s="157" t="s">
        <v>217</v>
      </c>
      <c r="E4" s="157" t="s">
        <v>218</v>
      </c>
      <c r="F4" s="161"/>
      <c r="G4" s="157" t="s">
        <v>258</v>
      </c>
      <c r="H4" s="161"/>
      <c r="I4" s="157" t="s">
        <v>225</v>
      </c>
      <c r="J4" s="569"/>
      <c r="K4" s="570"/>
      <c r="L4" s="571"/>
      <c r="M4" s="161"/>
      <c r="N4" s="161"/>
      <c r="O4" s="161"/>
      <c r="P4" s="161"/>
    </row>
    <row r="5" spans="2:16">
      <c r="B5" s="164">
        <v>1</v>
      </c>
      <c r="C5" s="165" t="s">
        <v>229</v>
      </c>
      <c r="D5" s="164" t="s">
        <v>219</v>
      </c>
      <c r="E5" s="164">
        <v>2</v>
      </c>
      <c r="F5" s="161"/>
      <c r="G5" s="159"/>
      <c r="H5" s="161"/>
      <c r="I5" s="572">
        <f>G5*E5</f>
        <v>0</v>
      </c>
      <c r="J5" s="567"/>
      <c r="K5" s="568"/>
      <c r="L5" s="567"/>
      <c r="M5" s="161"/>
      <c r="N5" s="161"/>
      <c r="O5" s="161"/>
      <c r="P5" s="161"/>
    </row>
    <row r="6" spans="2:16">
      <c r="B6" s="164">
        <v>2</v>
      </c>
      <c r="C6" s="165" t="s">
        <v>230</v>
      </c>
      <c r="D6" s="164" t="s">
        <v>219</v>
      </c>
      <c r="E6" s="164">
        <v>2</v>
      </c>
      <c r="F6" s="161"/>
      <c r="G6" s="159"/>
      <c r="H6" s="161"/>
      <c r="I6" s="572">
        <f>G6*E6</f>
        <v>0</v>
      </c>
      <c r="J6" s="567"/>
      <c r="K6" s="568"/>
      <c r="L6" s="567"/>
      <c r="M6" s="161"/>
      <c r="N6" s="161"/>
      <c r="O6" s="161"/>
      <c r="P6" s="161"/>
    </row>
    <row r="7" spans="2:16">
      <c r="B7" s="164">
        <v>3</v>
      </c>
      <c r="C7" s="165" t="s">
        <v>220</v>
      </c>
      <c r="D7" s="164" t="s">
        <v>219</v>
      </c>
      <c r="E7" s="164">
        <v>2</v>
      </c>
      <c r="F7" s="161"/>
      <c r="G7" s="159"/>
      <c r="H7" s="161"/>
      <c r="I7" s="572">
        <f>G7*E7</f>
        <v>0</v>
      </c>
      <c r="J7" s="567"/>
      <c r="K7" s="568"/>
      <c r="L7" s="567"/>
      <c r="M7" s="161"/>
      <c r="N7" s="161"/>
      <c r="O7" s="161"/>
      <c r="P7" s="161"/>
    </row>
    <row r="8" spans="2:16" ht="25.5">
      <c r="B8" s="164">
        <v>4</v>
      </c>
      <c r="C8" s="165" t="s">
        <v>221</v>
      </c>
      <c r="D8" s="164" t="s">
        <v>222</v>
      </c>
      <c r="E8" s="164">
        <v>1</v>
      </c>
      <c r="F8" s="161"/>
      <c r="G8" s="159"/>
      <c r="H8" s="161"/>
      <c r="I8" s="572">
        <f>G8*E8</f>
        <v>0</v>
      </c>
      <c r="J8" s="567"/>
      <c r="K8" s="568"/>
      <c r="L8" s="567"/>
      <c r="M8" s="161"/>
      <c r="N8" s="161"/>
      <c r="O8" s="161"/>
      <c r="P8" s="161"/>
    </row>
    <row r="9" spans="2:16">
      <c r="B9" s="164">
        <v>5</v>
      </c>
      <c r="C9" s="166" t="s">
        <v>231</v>
      </c>
      <c r="D9" s="164" t="s">
        <v>219</v>
      </c>
      <c r="E9" s="164">
        <v>1</v>
      </c>
      <c r="F9" s="161"/>
      <c r="G9" s="159"/>
      <c r="H9" s="161"/>
      <c r="I9" s="572">
        <f>G9*E9</f>
        <v>0</v>
      </c>
      <c r="J9" s="567"/>
      <c r="K9" s="568"/>
      <c r="L9" s="567"/>
      <c r="M9" s="161"/>
      <c r="N9" s="161"/>
      <c r="O9" s="161"/>
      <c r="P9" s="161"/>
    </row>
    <row r="10" spans="2:16">
      <c r="B10" s="563">
        <v>6</v>
      </c>
      <c r="C10" s="166" t="s">
        <v>223</v>
      </c>
      <c r="D10" s="164" t="s">
        <v>219</v>
      </c>
      <c r="E10" s="164">
        <v>1</v>
      </c>
      <c r="F10" s="161"/>
      <c r="G10" s="159"/>
      <c r="H10" s="161"/>
      <c r="I10" s="572">
        <f>G10*E10</f>
        <v>0</v>
      </c>
      <c r="J10" s="567"/>
      <c r="K10" s="568"/>
      <c r="L10" s="567"/>
      <c r="M10" s="161"/>
      <c r="N10" s="161"/>
      <c r="O10" s="161"/>
      <c r="P10" s="161"/>
    </row>
    <row r="11" spans="2:16">
      <c r="B11" s="563">
        <v>7</v>
      </c>
      <c r="C11" s="166" t="s">
        <v>226</v>
      </c>
      <c r="D11" s="164" t="s">
        <v>219</v>
      </c>
      <c r="E11" s="164">
        <v>1</v>
      </c>
      <c r="F11" s="161"/>
      <c r="G11" s="159"/>
      <c r="H11" s="161"/>
      <c r="I11" s="572">
        <f>G11*E11</f>
        <v>0</v>
      </c>
      <c r="J11" s="567"/>
      <c r="K11" s="568"/>
      <c r="L11" s="567"/>
      <c r="M11" s="161"/>
      <c r="N11" s="161"/>
      <c r="O11" s="161"/>
      <c r="P11" s="161"/>
    </row>
    <row r="12" spans="2:16">
      <c r="B12" s="563">
        <v>8</v>
      </c>
      <c r="C12" s="166" t="s">
        <v>224</v>
      </c>
      <c r="D12" s="164" t="s">
        <v>217</v>
      </c>
      <c r="E12" s="164">
        <v>1</v>
      </c>
      <c r="F12" s="161"/>
      <c r="G12" s="159"/>
      <c r="H12" s="161"/>
      <c r="I12" s="572">
        <f>G12*E12</f>
        <v>0</v>
      </c>
      <c r="J12" s="567"/>
      <c r="K12" s="568"/>
      <c r="L12" s="567"/>
      <c r="M12" s="161"/>
      <c r="N12" s="161"/>
      <c r="O12" s="161"/>
      <c r="P12" s="161"/>
    </row>
    <row r="13" spans="2:16">
      <c r="B13" s="561"/>
      <c r="C13" s="161"/>
      <c r="D13" s="161"/>
      <c r="E13" s="161"/>
      <c r="F13" s="161"/>
      <c r="G13" s="161"/>
      <c r="H13" s="161"/>
      <c r="I13" s="573">
        <f>SUM(I5:I12)</f>
        <v>0</v>
      </c>
      <c r="J13" s="161"/>
      <c r="K13" s="161"/>
      <c r="L13" s="163"/>
      <c r="M13" s="161"/>
      <c r="N13" s="161"/>
      <c r="O13" s="161"/>
      <c r="P13" s="161"/>
    </row>
    <row r="14" spans="2:16" ht="17.25">
      <c r="B14" s="564"/>
      <c r="C14" s="565"/>
      <c r="D14" s="565"/>
      <c r="E14" s="565"/>
      <c r="F14" s="565"/>
      <c r="G14" s="566" t="s">
        <v>227</v>
      </c>
      <c r="H14" s="565"/>
      <c r="I14" s="574">
        <f>I13/12</f>
        <v>0</v>
      </c>
      <c r="J14" s="161"/>
      <c r="K14" s="161"/>
      <c r="L14" s="163"/>
      <c r="M14" s="161"/>
      <c r="N14" s="161"/>
      <c r="O14" s="161"/>
      <c r="P14" s="161"/>
    </row>
    <row r="17" spans="2:16" ht="26.25">
      <c r="B17" s="556"/>
      <c r="C17" s="557" t="s">
        <v>233</v>
      </c>
      <c r="D17" s="558"/>
      <c r="E17" s="558"/>
      <c r="F17" s="558"/>
      <c r="G17" s="559"/>
      <c r="H17" s="558"/>
      <c r="I17" s="560"/>
      <c r="J17" s="161"/>
      <c r="K17" s="161"/>
      <c r="L17" s="163"/>
      <c r="M17" s="161"/>
      <c r="N17" s="161"/>
      <c r="O17" s="161"/>
      <c r="P17" s="161"/>
    </row>
    <row r="18" spans="2:16" ht="6.75" customHeight="1">
      <c r="B18" s="561"/>
      <c r="C18" s="161"/>
      <c r="D18" s="161"/>
      <c r="E18" s="161"/>
      <c r="F18" s="161"/>
      <c r="G18" s="162"/>
      <c r="H18" s="161"/>
      <c r="I18" s="562"/>
      <c r="J18" s="161"/>
      <c r="K18" s="161"/>
      <c r="L18" s="163"/>
      <c r="M18" s="161"/>
      <c r="N18" s="161"/>
      <c r="O18" s="161"/>
      <c r="P18" s="161"/>
    </row>
    <row r="19" spans="2:16" ht="26.25">
      <c r="B19" s="157" t="s">
        <v>215</v>
      </c>
      <c r="C19" s="157" t="s">
        <v>216</v>
      </c>
      <c r="D19" s="157" t="s">
        <v>217</v>
      </c>
      <c r="E19" s="157" t="s">
        <v>218</v>
      </c>
      <c r="F19" s="161"/>
      <c r="G19" s="157" t="s">
        <v>258</v>
      </c>
      <c r="H19" s="161"/>
      <c r="I19" s="157" t="s">
        <v>225</v>
      </c>
      <c r="J19" s="569"/>
      <c r="K19" s="570"/>
      <c r="L19" s="571"/>
      <c r="M19" s="161"/>
      <c r="N19" s="161"/>
      <c r="O19" s="161"/>
      <c r="P19" s="161"/>
    </row>
    <row r="20" spans="2:16" ht="25.5">
      <c r="B20" s="164">
        <v>1</v>
      </c>
      <c r="C20" s="165" t="s">
        <v>234</v>
      </c>
      <c r="D20" s="164" t="s">
        <v>217</v>
      </c>
      <c r="E20" s="164">
        <v>1</v>
      </c>
      <c r="F20" s="161"/>
      <c r="G20" s="159"/>
      <c r="H20" s="161"/>
      <c r="I20" s="572">
        <f>G20*E20</f>
        <v>0</v>
      </c>
      <c r="J20" s="576"/>
      <c r="K20" s="575"/>
      <c r="L20" s="576"/>
      <c r="M20" s="161"/>
      <c r="N20" s="161"/>
      <c r="O20" s="161"/>
      <c r="P20" s="161"/>
    </row>
    <row r="21" spans="2:16">
      <c r="B21" s="577"/>
      <c r="C21" s="565"/>
      <c r="D21" s="565"/>
      <c r="E21" s="565"/>
      <c r="F21" s="565"/>
      <c r="G21" s="566" t="s">
        <v>227</v>
      </c>
      <c r="H21" s="566"/>
      <c r="I21" s="574">
        <f>I20/60</f>
        <v>0</v>
      </c>
      <c r="J21" s="161"/>
      <c r="K21" s="161"/>
      <c r="L21" s="163"/>
      <c r="M21" s="161"/>
      <c r="N21" s="161"/>
      <c r="O21" s="161"/>
      <c r="P21" s="161"/>
    </row>
    <row r="22" spans="2:16">
      <c r="C22" s="161"/>
      <c r="D22" s="161"/>
      <c r="E22" s="161"/>
      <c r="F22" s="161"/>
      <c r="G22" s="162"/>
      <c r="H22" s="161"/>
      <c r="I22" s="161"/>
      <c r="J22" s="161"/>
      <c r="K22" s="161"/>
      <c r="L22" s="163"/>
      <c r="M22" s="161"/>
      <c r="N22" s="161"/>
      <c r="O22" s="161"/>
      <c r="P22" s="161"/>
    </row>
    <row r="24" spans="2:16" ht="26.25">
      <c r="B24" s="556"/>
      <c r="C24" s="557" t="s">
        <v>248</v>
      </c>
      <c r="D24" s="558"/>
      <c r="E24" s="558"/>
      <c r="F24" s="558"/>
      <c r="G24" s="559"/>
      <c r="H24" s="558"/>
      <c r="I24" s="560"/>
      <c r="J24" s="578"/>
      <c r="K24" s="578"/>
      <c r="L24" s="579"/>
      <c r="M24" s="578"/>
      <c r="N24" s="578"/>
      <c r="O24" s="578"/>
      <c r="P24" s="578"/>
    </row>
    <row r="25" spans="2:16" ht="6.75" customHeight="1">
      <c r="B25" s="561"/>
      <c r="C25" s="161"/>
      <c r="D25" s="161"/>
      <c r="E25" s="161"/>
      <c r="F25" s="161"/>
      <c r="G25" s="162"/>
      <c r="H25" s="161"/>
      <c r="I25" s="562"/>
      <c r="J25" s="161"/>
      <c r="K25" s="161"/>
      <c r="L25" s="163"/>
      <c r="M25" s="161"/>
      <c r="N25" s="161"/>
      <c r="O25" s="161"/>
      <c r="P25" s="161"/>
    </row>
    <row r="26" spans="2:16" ht="26.25">
      <c r="B26" s="157" t="s">
        <v>215</v>
      </c>
      <c r="C26" s="157" t="s">
        <v>216</v>
      </c>
      <c r="D26" s="157" t="s">
        <v>217</v>
      </c>
      <c r="E26" s="157" t="s">
        <v>218</v>
      </c>
      <c r="F26" s="161"/>
      <c r="G26" s="157" t="s">
        <v>258</v>
      </c>
      <c r="H26" s="161"/>
      <c r="I26" s="157" t="s">
        <v>225</v>
      </c>
      <c r="J26" s="569"/>
      <c r="K26" s="570"/>
      <c r="L26" s="571"/>
      <c r="M26" s="578"/>
      <c r="N26" s="578"/>
      <c r="O26" s="578"/>
      <c r="P26" s="578"/>
    </row>
    <row r="27" spans="2:16">
      <c r="B27" s="164">
        <v>1</v>
      </c>
      <c r="C27" s="165" t="s">
        <v>249</v>
      </c>
      <c r="D27" s="164" t="s">
        <v>219</v>
      </c>
      <c r="E27" s="164">
        <v>1</v>
      </c>
      <c r="F27" s="161"/>
      <c r="G27" s="159"/>
      <c r="H27" s="161"/>
      <c r="I27" s="572">
        <f>G27*E27</f>
        <v>0</v>
      </c>
      <c r="J27" s="576"/>
      <c r="K27" s="575"/>
      <c r="L27" s="576"/>
      <c r="M27" s="578"/>
      <c r="N27" s="578"/>
      <c r="O27" s="578"/>
      <c r="P27" s="578"/>
    </row>
    <row r="28" spans="2:16">
      <c r="B28" s="164">
        <v>2</v>
      </c>
      <c r="C28" s="165" t="s">
        <v>250</v>
      </c>
      <c r="D28" s="164" t="s">
        <v>219</v>
      </c>
      <c r="E28" s="164">
        <v>1</v>
      </c>
      <c r="F28" s="161"/>
      <c r="G28" s="159"/>
      <c r="H28" s="161"/>
      <c r="I28" s="572">
        <f>G28*E28</f>
        <v>0</v>
      </c>
      <c r="J28" s="576"/>
      <c r="K28" s="575"/>
      <c r="L28" s="576"/>
      <c r="M28" s="578"/>
      <c r="N28" s="578"/>
      <c r="O28" s="578"/>
      <c r="P28" s="578"/>
    </row>
    <row r="29" spans="2:16">
      <c r="B29" s="577"/>
      <c r="C29" s="565"/>
      <c r="D29" s="565"/>
      <c r="E29" s="565"/>
      <c r="F29" s="565"/>
      <c r="G29" s="566" t="s">
        <v>252</v>
      </c>
      <c r="H29" s="566"/>
      <c r="I29" s="574">
        <f>SUM(I27:I28)</f>
        <v>0</v>
      </c>
      <c r="J29" s="578"/>
      <c r="K29" s="578"/>
      <c r="L29" s="579"/>
      <c r="M29" s="578"/>
      <c r="N29" s="578"/>
      <c r="O29" s="578"/>
      <c r="P29" s="578"/>
    </row>
    <row r="30" spans="2:16">
      <c r="C30" s="161"/>
      <c r="D30" s="161"/>
      <c r="E30" s="161"/>
      <c r="F30" s="161"/>
      <c r="G30" s="162"/>
      <c r="H30" s="161"/>
      <c r="I30" s="161"/>
      <c r="J30" s="578"/>
      <c r="K30" s="578"/>
      <c r="L30" s="579"/>
      <c r="M30" s="578"/>
      <c r="N30" s="578"/>
      <c r="O30" s="578"/>
      <c r="P30" s="578"/>
    </row>
    <row r="31" spans="2:16">
      <c r="J31" s="578"/>
      <c r="K31" s="578"/>
      <c r="L31" s="579"/>
      <c r="M31" s="578"/>
      <c r="N31" s="578"/>
      <c r="O31" s="578"/>
      <c r="P31" s="578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Dia.Reitoria</vt:lpstr>
      <vt:lpstr>Noite.Reitoria</vt:lpstr>
      <vt:lpstr>Plan.Auxiliar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..</cp:lastModifiedBy>
  <dcterms:created xsi:type="dcterms:W3CDTF">2016-03-24T12:37:01Z</dcterms:created>
  <dcterms:modified xsi:type="dcterms:W3CDTF">2017-08-11T17:10:10Z</dcterms:modified>
</cp:coreProperties>
</file>